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ordana.mazalovic\Desktop\GORDANA DOKUMENTI\FINANCIJSKI PLANOVI\Financijski plan 2021-2023\"/>
    </mc:Choice>
  </mc:AlternateContent>
  <workbookProtection workbookPassword="DE31" lockStructure="1"/>
  <bookViews>
    <workbookView xWindow="0" yWindow="0" windowWidth="20490" windowHeight="7065" firstSheet="1" activeTab="1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AKT!$B$1:$B$184</definedName>
    <definedName name="_xlnm._FilterDatabase" localSheetId="3" hidden="1">'ANALITIKA EU PROJEKATA'!$A$2:$I$3</definedName>
    <definedName name="_xlnm._FilterDatabase" localSheetId="8" hidden="1">'p4'!$B$1:$B$494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72" i="17" l="1"/>
  <c r="I73" i="17"/>
  <c r="I71" i="17"/>
  <c r="I70" i="17"/>
  <c r="H22" i="25" l="1"/>
  <c r="H21" i="25"/>
  <c r="G21" i="25"/>
  <c r="H10" i="25"/>
  <c r="G26" i="25" l="1"/>
  <c r="G16" i="25"/>
  <c r="H6" i="25" l="1"/>
  <c r="H5" i="25"/>
  <c r="I63" i="17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O108" i="14"/>
  <c r="M108" i="14"/>
  <c r="H108" i="14"/>
  <c r="V107" i="14"/>
  <c r="T107" i="14"/>
  <c r="R107" i="14"/>
  <c r="Q107" i="14"/>
  <c r="P107" i="14"/>
  <c r="O107" i="14"/>
  <c r="M107" i="14"/>
  <c r="H107" i="14"/>
  <c r="V105" i="14"/>
  <c r="T105" i="14"/>
  <c r="R105" i="14"/>
  <c r="Q105" i="14"/>
  <c r="P105" i="14"/>
  <c r="O105" i="14"/>
  <c r="M105" i="14"/>
  <c r="H105" i="14"/>
  <c r="V104" i="14"/>
  <c r="T104" i="14"/>
  <c r="R104" i="14"/>
  <c r="Q104" i="14"/>
  <c r="P104" i="14"/>
  <c r="O104" i="14"/>
  <c r="M104" i="14"/>
  <c r="H104" i="14"/>
  <c r="V103" i="14"/>
  <c r="T103" i="14"/>
  <c r="R103" i="14"/>
  <c r="Q103" i="14"/>
  <c r="P103" i="14"/>
  <c r="O103" i="14"/>
  <c r="M103" i="14"/>
  <c r="H103" i="14"/>
  <c r="V102" i="14"/>
  <c r="T102" i="14"/>
  <c r="R102" i="14"/>
  <c r="Q102" i="14"/>
  <c r="P102" i="14"/>
  <c r="O102" i="14"/>
  <c r="M102" i="14"/>
  <c r="H102" i="14"/>
  <c r="V101" i="14"/>
  <c r="T101" i="14"/>
  <c r="R101" i="14"/>
  <c r="Q101" i="14"/>
  <c r="P101" i="14"/>
  <c r="O101" i="14"/>
  <c r="M101" i="14"/>
  <c r="H101" i="14"/>
  <c r="V99" i="14"/>
  <c r="T99" i="14"/>
  <c r="R99" i="14"/>
  <c r="Q99" i="14"/>
  <c r="P99" i="14"/>
  <c r="O99" i="14"/>
  <c r="M99" i="14"/>
  <c r="H99" i="14"/>
  <c r="V98" i="14"/>
  <c r="T98" i="14"/>
  <c r="R98" i="14"/>
  <c r="Q98" i="14"/>
  <c r="P98" i="14"/>
  <c r="O98" i="14"/>
  <c r="M98" i="14"/>
  <c r="H98" i="14"/>
  <c r="V97" i="14"/>
  <c r="T97" i="14"/>
  <c r="R97" i="14"/>
  <c r="Q97" i="14"/>
  <c r="P97" i="14"/>
  <c r="O97" i="14"/>
  <c r="M97" i="14"/>
  <c r="H97" i="14"/>
  <c r="V96" i="14"/>
  <c r="T96" i="14"/>
  <c r="R96" i="14"/>
  <c r="Q96" i="14"/>
  <c r="P96" i="14"/>
  <c r="O96" i="14"/>
  <c r="M96" i="14"/>
  <c r="H96" i="14"/>
  <c r="V95" i="14"/>
  <c r="T95" i="14"/>
  <c r="R95" i="14"/>
  <c r="Q95" i="14"/>
  <c r="P95" i="14"/>
  <c r="O95" i="14"/>
  <c r="M95" i="14"/>
  <c r="H95" i="14"/>
  <c r="V94" i="14"/>
  <c r="T94" i="14"/>
  <c r="R94" i="14"/>
  <c r="Q94" i="14"/>
  <c r="P94" i="14"/>
  <c r="O94" i="14"/>
  <c r="M94" i="14"/>
  <c r="H94" i="14"/>
  <c r="V93" i="14"/>
  <c r="T93" i="14"/>
  <c r="R93" i="14"/>
  <c r="Q93" i="14"/>
  <c r="P93" i="14"/>
  <c r="O93" i="14"/>
  <c r="M93" i="14"/>
  <c r="H93" i="14"/>
  <c r="V88" i="14"/>
  <c r="T88" i="14"/>
  <c r="R88" i="14"/>
  <c r="Q88" i="14"/>
  <c r="P88" i="14"/>
  <c r="O88" i="14"/>
  <c r="M88" i="14"/>
  <c r="H88" i="14"/>
  <c r="V87" i="14"/>
  <c r="T87" i="14"/>
  <c r="R87" i="14"/>
  <c r="Q87" i="14"/>
  <c r="P87" i="14"/>
  <c r="O87" i="14"/>
  <c r="M87" i="14"/>
  <c r="H87" i="14"/>
  <c r="V85" i="14"/>
  <c r="T85" i="14"/>
  <c r="R85" i="14"/>
  <c r="Q85" i="14"/>
  <c r="P85" i="14"/>
  <c r="O85" i="14"/>
  <c r="M85" i="14"/>
  <c r="H85" i="14"/>
  <c r="V84" i="14"/>
  <c r="T84" i="14"/>
  <c r="R84" i="14"/>
  <c r="Q84" i="14"/>
  <c r="P84" i="14"/>
  <c r="O84" i="14"/>
  <c r="M84" i="14"/>
  <c r="H84" i="14"/>
  <c r="V83" i="14"/>
  <c r="T83" i="14"/>
  <c r="R83" i="14"/>
  <c r="Q83" i="14"/>
  <c r="P83" i="14"/>
  <c r="O83" i="14"/>
  <c r="M83" i="14"/>
  <c r="H83" i="14"/>
  <c r="V82" i="14"/>
  <c r="T82" i="14"/>
  <c r="R82" i="14"/>
  <c r="Q82" i="14"/>
  <c r="P82" i="14"/>
  <c r="O82" i="14"/>
  <c r="M82" i="14"/>
  <c r="H82" i="14"/>
  <c r="V81" i="14"/>
  <c r="T81" i="14"/>
  <c r="R81" i="14"/>
  <c r="Q81" i="14"/>
  <c r="P81" i="14"/>
  <c r="O81" i="14"/>
  <c r="M81" i="14"/>
  <c r="H81" i="14"/>
  <c r="V79" i="14"/>
  <c r="T79" i="14"/>
  <c r="R79" i="14"/>
  <c r="Q79" i="14"/>
  <c r="P79" i="14"/>
  <c r="O79" i="14"/>
  <c r="M79" i="14"/>
  <c r="H79" i="14"/>
  <c r="V78" i="14"/>
  <c r="T78" i="14"/>
  <c r="R78" i="14"/>
  <c r="Q78" i="14"/>
  <c r="P78" i="14"/>
  <c r="O78" i="14"/>
  <c r="M78" i="14"/>
  <c r="H78" i="14"/>
  <c r="V77" i="14"/>
  <c r="T77" i="14"/>
  <c r="R77" i="14"/>
  <c r="Q77" i="14"/>
  <c r="P77" i="14"/>
  <c r="O77" i="14"/>
  <c r="M77" i="14"/>
  <c r="H77" i="14"/>
  <c r="V76" i="14"/>
  <c r="T76" i="14"/>
  <c r="R76" i="14"/>
  <c r="Q76" i="14"/>
  <c r="P76" i="14"/>
  <c r="O76" i="14"/>
  <c r="M76" i="14"/>
  <c r="H76" i="14"/>
  <c r="V75" i="14"/>
  <c r="T75" i="14"/>
  <c r="R75" i="14"/>
  <c r="Q75" i="14"/>
  <c r="P75" i="14"/>
  <c r="O75" i="14"/>
  <c r="M75" i="14"/>
  <c r="H75" i="14"/>
  <c r="V74" i="14"/>
  <c r="T74" i="14"/>
  <c r="R74" i="14"/>
  <c r="Q74" i="14"/>
  <c r="P74" i="14"/>
  <c r="O74" i="14"/>
  <c r="M74" i="14"/>
  <c r="H74" i="14"/>
  <c r="V73" i="14"/>
  <c r="T73" i="14"/>
  <c r="R73" i="14"/>
  <c r="Q73" i="14"/>
  <c r="P73" i="14"/>
  <c r="O73" i="14"/>
  <c r="M73" i="14"/>
  <c r="H73" i="14"/>
  <c r="V68" i="14"/>
  <c r="T68" i="14"/>
  <c r="R68" i="14"/>
  <c r="Q68" i="14"/>
  <c r="P68" i="14"/>
  <c r="O68" i="14"/>
  <c r="M68" i="14"/>
  <c r="V67" i="14"/>
  <c r="T67" i="14"/>
  <c r="R67" i="14"/>
  <c r="Q67" i="14"/>
  <c r="P67" i="14"/>
  <c r="O67" i="14"/>
  <c r="M67" i="14"/>
  <c r="V66" i="14"/>
  <c r="T66" i="14"/>
  <c r="R66" i="14"/>
  <c r="Q66" i="14"/>
  <c r="P66" i="14"/>
  <c r="O66" i="14"/>
  <c r="M66" i="14"/>
  <c r="V65" i="14"/>
  <c r="T65" i="14"/>
  <c r="R65" i="14"/>
  <c r="Q65" i="14"/>
  <c r="P65" i="14"/>
  <c r="O65" i="14"/>
  <c r="M65" i="14"/>
  <c r="V64" i="14"/>
  <c r="T64" i="14"/>
  <c r="R64" i="14"/>
  <c r="Q64" i="14"/>
  <c r="P64" i="14"/>
  <c r="O64" i="14"/>
  <c r="M64" i="14"/>
  <c r="V62" i="14"/>
  <c r="T62" i="14"/>
  <c r="R62" i="14"/>
  <c r="Q62" i="14"/>
  <c r="P62" i="14"/>
  <c r="O62" i="14"/>
  <c r="M62" i="14"/>
  <c r="V61" i="14"/>
  <c r="T61" i="14"/>
  <c r="R61" i="14"/>
  <c r="Q61" i="14"/>
  <c r="P61" i="14"/>
  <c r="O61" i="14"/>
  <c r="M61" i="14"/>
  <c r="V60" i="14"/>
  <c r="T60" i="14"/>
  <c r="R60" i="14"/>
  <c r="Q60" i="14"/>
  <c r="P60" i="14"/>
  <c r="O60" i="14"/>
  <c r="M60" i="14"/>
  <c r="V57" i="14"/>
  <c r="T57" i="14"/>
  <c r="R57" i="14"/>
  <c r="Q57" i="14"/>
  <c r="P57" i="14"/>
  <c r="O57" i="14"/>
  <c r="M57" i="14"/>
  <c r="V56" i="14"/>
  <c r="T56" i="14"/>
  <c r="R56" i="14"/>
  <c r="Q56" i="14"/>
  <c r="P56" i="14"/>
  <c r="O56" i="14"/>
  <c r="M56" i="14"/>
  <c r="V55" i="14"/>
  <c r="T55" i="14"/>
  <c r="R55" i="14"/>
  <c r="Q55" i="14"/>
  <c r="P55" i="14"/>
  <c r="O55" i="14"/>
  <c r="M55" i="14"/>
  <c r="V54" i="14"/>
  <c r="T54" i="14"/>
  <c r="R54" i="14"/>
  <c r="Q54" i="14"/>
  <c r="P54" i="14"/>
  <c r="O54" i="14"/>
  <c r="M54" i="14"/>
  <c r="V52" i="14"/>
  <c r="T52" i="14"/>
  <c r="R52" i="14"/>
  <c r="Q52" i="14"/>
  <c r="P52" i="14"/>
  <c r="O52" i="14"/>
  <c r="M52" i="14"/>
  <c r="V50" i="14"/>
  <c r="T50" i="14"/>
  <c r="R50" i="14"/>
  <c r="Q50" i="14"/>
  <c r="P50" i="14"/>
  <c r="O50" i="14"/>
  <c r="M50" i="14"/>
  <c r="V48" i="14"/>
  <c r="T48" i="14"/>
  <c r="R48" i="14"/>
  <c r="Q48" i="14"/>
  <c r="P48" i="14"/>
  <c r="O48" i="14"/>
  <c r="M48" i="14"/>
  <c r="V47" i="14"/>
  <c r="T47" i="14"/>
  <c r="R47" i="14"/>
  <c r="Q47" i="14"/>
  <c r="P47" i="14"/>
  <c r="O47" i="14"/>
  <c r="M47" i="14"/>
  <c r="V46" i="14"/>
  <c r="T46" i="14"/>
  <c r="R46" i="14"/>
  <c r="Q46" i="14"/>
  <c r="P46" i="14"/>
  <c r="O46" i="14"/>
  <c r="M46" i="14"/>
  <c r="V45" i="14"/>
  <c r="T45" i="14"/>
  <c r="R45" i="14"/>
  <c r="Q45" i="14"/>
  <c r="P45" i="14"/>
  <c r="O45" i="14"/>
  <c r="M45" i="14"/>
  <c r="V44" i="14"/>
  <c r="T44" i="14"/>
  <c r="R44" i="14"/>
  <c r="Q44" i="14"/>
  <c r="P44" i="14"/>
  <c r="O44" i="14"/>
  <c r="M44" i="14"/>
  <c r="V43" i="14"/>
  <c r="T43" i="14"/>
  <c r="R43" i="14"/>
  <c r="Q43" i="14"/>
  <c r="P43" i="14"/>
  <c r="O43" i="14"/>
  <c r="M43" i="14"/>
  <c r="V41" i="14"/>
  <c r="T41" i="14"/>
  <c r="R41" i="14"/>
  <c r="Q41" i="14"/>
  <c r="P41" i="14"/>
  <c r="O41" i="14"/>
  <c r="M41" i="14"/>
  <c r="V40" i="14"/>
  <c r="T40" i="14"/>
  <c r="R40" i="14"/>
  <c r="Q40" i="14"/>
  <c r="P40" i="14"/>
  <c r="O40" i="14"/>
  <c r="M40" i="14"/>
  <c r="V37" i="14"/>
  <c r="T37" i="14"/>
  <c r="R37" i="14"/>
  <c r="Q37" i="14"/>
  <c r="P37" i="14"/>
  <c r="O37" i="14"/>
  <c r="M37" i="14"/>
  <c r="V36" i="14"/>
  <c r="T36" i="14"/>
  <c r="R36" i="14"/>
  <c r="Q36" i="14"/>
  <c r="P36" i="14"/>
  <c r="O36" i="14"/>
  <c r="M36" i="14"/>
  <c r="V35" i="14"/>
  <c r="T35" i="14"/>
  <c r="R35" i="14"/>
  <c r="Q35" i="14"/>
  <c r="P35" i="14"/>
  <c r="O35" i="14"/>
  <c r="M35" i="14"/>
  <c r="V34" i="14"/>
  <c r="T34" i="14"/>
  <c r="R34" i="14"/>
  <c r="Q34" i="14"/>
  <c r="P34" i="14"/>
  <c r="O34" i="14"/>
  <c r="M34" i="14"/>
  <c r="V32" i="14"/>
  <c r="T32" i="14"/>
  <c r="R32" i="14"/>
  <c r="Q32" i="14"/>
  <c r="P32" i="14"/>
  <c r="O32" i="14"/>
  <c r="M32" i="14"/>
  <c r="V31" i="14"/>
  <c r="T31" i="14"/>
  <c r="R31" i="14"/>
  <c r="Q31" i="14"/>
  <c r="P31" i="14"/>
  <c r="O31" i="14"/>
  <c r="M31" i="14"/>
  <c r="V29" i="14"/>
  <c r="T29" i="14"/>
  <c r="R29" i="14"/>
  <c r="Q29" i="14"/>
  <c r="P29" i="14"/>
  <c r="O29" i="14"/>
  <c r="M29" i="14"/>
  <c r="V28" i="14"/>
  <c r="T28" i="14"/>
  <c r="R28" i="14"/>
  <c r="Q28" i="14"/>
  <c r="P28" i="14"/>
  <c r="O28" i="14"/>
  <c r="M28" i="14"/>
  <c r="V27" i="14"/>
  <c r="T27" i="14"/>
  <c r="R27" i="14"/>
  <c r="Q27" i="14"/>
  <c r="P27" i="14"/>
  <c r="O27" i="14"/>
  <c r="M27" i="14"/>
  <c r="V26" i="14"/>
  <c r="T26" i="14"/>
  <c r="R26" i="14"/>
  <c r="Q26" i="14"/>
  <c r="P26" i="14"/>
  <c r="O26" i="14"/>
  <c r="M26" i="14"/>
  <c r="V25" i="14"/>
  <c r="T25" i="14"/>
  <c r="R25" i="14"/>
  <c r="Q25" i="14"/>
  <c r="P25" i="14"/>
  <c r="O25" i="14"/>
  <c r="M25" i="14"/>
  <c r="V24" i="14"/>
  <c r="T24" i="14"/>
  <c r="R24" i="14"/>
  <c r="Q24" i="14"/>
  <c r="P24" i="14"/>
  <c r="O24" i="14"/>
  <c r="M24" i="14"/>
  <c r="V22" i="14"/>
  <c r="T22" i="14"/>
  <c r="R22" i="14"/>
  <c r="Q22" i="14"/>
  <c r="P22" i="14"/>
  <c r="O22" i="14"/>
  <c r="M22" i="14"/>
  <c r="V21" i="14"/>
  <c r="T21" i="14"/>
  <c r="R21" i="14"/>
  <c r="Q21" i="14"/>
  <c r="P21" i="14"/>
  <c r="O21" i="14"/>
  <c r="M21" i="14"/>
  <c r="V20" i="14"/>
  <c r="T20" i="14"/>
  <c r="R20" i="14"/>
  <c r="Q20" i="14"/>
  <c r="P20" i="14"/>
  <c r="O20" i="14"/>
  <c r="M20" i="14"/>
  <c r="V18" i="14"/>
  <c r="T18" i="14"/>
  <c r="R18" i="14"/>
  <c r="Q18" i="14"/>
  <c r="P18" i="14"/>
  <c r="O18" i="14"/>
  <c r="M18" i="14"/>
  <c r="V17" i="14"/>
  <c r="T17" i="14"/>
  <c r="R17" i="14"/>
  <c r="Q17" i="14"/>
  <c r="P17" i="14"/>
  <c r="O17" i="14"/>
  <c r="M17" i="14"/>
  <c r="V16" i="14"/>
  <c r="T16" i="14"/>
  <c r="R16" i="14"/>
  <c r="Q16" i="14"/>
  <c r="P16" i="14"/>
  <c r="O16" i="14"/>
  <c r="M16" i="14"/>
  <c r="V14" i="14"/>
  <c r="T14" i="14"/>
  <c r="R14" i="14"/>
  <c r="Q14" i="14"/>
  <c r="P14" i="14"/>
  <c r="O14" i="14"/>
  <c r="M14" i="14"/>
  <c r="V13" i="14"/>
  <c r="T13" i="14"/>
  <c r="R13" i="14"/>
  <c r="Q13" i="14"/>
  <c r="P13" i="14"/>
  <c r="O13" i="14"/>
  <c r="M13" i="14"/>
  <c r="V12" i="14"/>
  <c r="T12" i="14"/>
  <c r="R12" i="14"/>
  <c r="Q12" i="14"/>
  <c r="P12" i="14"/>
  <c r="O12" i="14"/>
  <c r="M12" i="14"/>
  <c r="V11" i="14"/>
  <c r="T11" i="14"/>
  <c r="R11" i="14"/>
  <c r="Q11" i="14"/>
  <c r="P11" i="14"/>
  <c r="O11" i="14"/>
  <c r="M11" i="14"/>
  <c r="V10" i="14"/>
  <c r="T10" i="14"/>
  <c r="R10" i="14"/>
  <c r="Q10" i="14"/>
  <c r="P10" i="14"/>
  <c r="O10" i="14"/>
  <c r="M10" i="14"/>
  <c r="V8" i="14"/>
  <c r="T8" i="14"/>
  <c r="R8" i="14"/>
  <c r="Q8" i="14"/>
  <c r="P8" i="14"/>
  <c r="O8" i="14"/>
  <c r="M8" i="14"/>
  <c r="V7" i="14"/>
  <c r="T7" i="14"/>
  <c r="R7" i="14"/>
  <c r="Q7" i="14"/>
  <c r="P7" i="14"/>
  <c r="O7" i="14"/>
  <c r="M7" i="14"/>
  <c r="V6" i="14"/>
  <c r="T6" i="14"/>
  <c r="R6" i="14"/>
  <c r="Q6" i="14"/>
  <c r="P6" i="14"/>
  <c r="O6" i="14"/>
  <c r="M6" i="14"/>
  <c r="T92" i="14" l="1"/>
  <c r="H100" i="14"/>
  <c r="P106" i="14"/>
  <c r="R106" i="14"/>
  <c r="H106" i="14"/>
  <c r="M106" i="14"/>
  <c r="O106" i="14"/>
  <c r="M92" i="14"/>
  <c r="O92" i="14"/>
  <c r="Q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O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H120" i="13"/>
  <c r="W38" i="13"/>
  <c r="E38" i="13"/>
  <c r="V79" i="13"/>
  <c r="T79" i="13"/>
  <c r="H79" i="13"/>
  <c r="E78" i="13"/>
  <c r="W120" i="13"/>
  <c r="E120" i="13"/>
  <c r="V38" i="13"/>
  <c r="T38" i="13"/>
  <c r="E79" i="13"/>
  <c r="H38" i="13"/>
  <c r="W79" i="13"/>
  <c r="Q3" i="14"/>
  <c r="Q9" i="13" s="1"/>
  <c r="P3" i="14"/>
  <c r="P9" i="13" s="1"/>
  <c r="W122" i="13"/>
  <c r="W81" i="13"/>
  <c r="V122" i="13"/>
  <c r="V81" i="13"/>
  <c r="H122" i="13"/>
  <c r="H81" i="13"/>
  <c r="T122" i="13"/>
  <c r="T81" i="13"/>
  <c r="T121" i="13"/>
  <c r="T119" i="13"/>
  <c r="T118" i="13"/>
  <c r="T93" i="13"/>
  <c r="T80" i="13"/>
  <c r="T78" i="13"/>
  <c r="T77" i="13"/>
  <c r="W52" i="13"/>
  <c r="H52" i="13"/>
  <c r="W39" i="13"/>
  <c r="H39" i="13"/>
  <c r="W37" i="13"/>
  <c r="W121" i="13"/>
  <c r="H121" i="13"/>
  <c r="W119" i="13"/>
  <c r="H119" i="13"/>
  <c r="W118" i="13"/>
  <c r="H118" i="13"/>
  <c r="W93" i="13"/>
  <c r="H93" i="13"/>
  <c r="W80" i="13"/>
  <c r="H80" i="13"/>
  <c r="W78" i="13"/>
  <c r="H78" i="13"/>
  <c r="W77" i="13"/>
  <c r="H77" i="13"/>
  <c r="T52" i="13"/>
  <c r="T39" i="13"/>
  <c r="H37" i="13"/>
  <c r="W36" i="13"/>
  <c r="H36" i="13"/>
  <c r="W11" i="13"/>
  <c r="H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105" i="14" l="1"/>
  <c r="N101" i="14"/>
  <c r="N96" i="14"/>
  <c r="N88" i="14"/>
  <c r="N83" i="14"/>
  <c r="N78" i="14"/>
  <c r="N74" i="14"/>
  <c r="N79" i="14"/>
  <c r="N104" i="14"/>
  <c r="N99" i="14"/>
  <c r="N95" i="14"/>
  <c r="N87" i="14"/>
  <c r="N82" i="14"/>
  <c r="N77" i="14"/>
  <c r="N73" i="14"/>
  <c r="N107" i="14"/>
  <c r="N106" i="14" s="1"/>
  <c r="N102" i="14"/>
  <c r="N93" i="14"/>
  <c r="N84" i="14"/>
  <c r="N75" i="14"/>
  <c r="N108" i="14"/>
  <c r="N103" i="14"/>
  <c r="N98" i="14"/>
  <c r="N94" i="14"/>
  <c r="N85" i="14"/>
  <c r="N81" i="14"/>
  <c r="N76" i="14"/>
  <c r="N97" i="14"/>
  <c r="N68" i="14"/>
  <c r="N67" i="14"/>
  <c r="N66" i="14"/>
  <c r="N65" i="14"/>
  <c r="N64" i="14"/>
  <c r="N62" i="14"/>
  <c r="N61" i="14"/>
  <c r="N60" i="14"/>
  <c r="N57" i="14"/>
  <c r="N56" i="14"/>
  <c r="N55" i="14"/>
  <c r="N54" i="14"/>
  <c r="N52" i="14"/>
  <c r="N50" i="14"/>
  <c r="N48" i="14"/>
  <c r="N47" i="14"/>
  <c r="N46" i="14"/>
  <c r="N45" i="14"/>
  <c r="N44" i="14"/>
  <c r="N43" i="14"/>
  <c r="N41" i="14"/>
  <c r="N40" i="14"/>
  <c r="N37" i="14"/>
  <c r="N36" i="14"/>
  <c r="N35" i="14"/>
  <c r="N34" i="14"/>
  <c r="N32" i="14"/>
  <c r="N31" i="14"/>
  <c r="N29" i="14"/>
  <c r="N28" i="14"/>
  <c r="N27" i="14"/>
  <c r="N26" i="14"/>
  <c r="N25" i="14"/>
  <c r="N24" i="14"/>
  <c r="N22" i="14"/>
  <c r="N21" i="14"/>
  <c r="N20" i="14"/>
  <c r="N18" i="14"/>
  <c r="N17" i="14"/>
  <c r="N16" i="14"/>
  <c r="N14" i="14"/>
  <c r="N13" i="14"/>
  <c r="N12" i="14"/>
  <c r="N11" i="14"/>
  <c r="N10" i="14"/>
  <c r="N8" i="14"/>
  <c r="N7" i="14"/>
  <c r="N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N92" i="14" l="1"/>
  <c r="N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U38" i="13" l="1"/>
  <c r="U93" i="13"/>
  <c r="U122" i="13"/>
  <c r="U37" i="13"/>
  <c r="U118" i="13"/>
  <c r="U77" i="13"/>
  <c r="U39" i="13"/>
  <c r="U119" i="13"/>
  <c r="U78" i="13"/>
  <c r="U11" i="13"/>
  <c r="U120" i="13"/>
  <c r="U79" i="13"/>
  <c r="U81" i="13"/>
  <c r="U52" i="13"/>
  <c r="U121" i="13"/>
  <c r="U80" i="13"/>
  <c r="U36" i="13"/>
  <c r="S38" i="13"/>
  <c r="S120" i="13"/>
  <c r="S79" i="13"/>
  <c r="S122" i="13"/>
  <c r="S52" i="13"/>
  <c r="S39" i="13"/>
  <c r="S81" i="13"/>
  <c r="S121" i="13"/>
  <c r="S119" i="13"/>
  <c r="S118" i="13"/>
  <c r="S93" i="13"/>
  <c r="S80" i="13"/>
  <c r="S78" i="13"/>
  <c r="S77" i="13"/>
  <c r="S37" i="13"/>
  <c r="S36" i="13"/>
  <c r="S11" i="13"/>
  <c r="N81" i="13"/>
  <c r="N39" i="13"/>
  <c r="N119" i="13"/>
  <c r="N78" i="13"/>
  <c r="N11" i="13"/>
  <c r="N122" i="13"/>
  <c r="N118" i="13"/>
  <c r="N77" i="13"/>
  <c r="N120" i="13"/>
  <c r="N79" i="13"/>
  <c r="N93" i="13"/>
  <c r="N37" i="13"/>
  <c r="N38" i="13"/>
  <c r="N52" i="13"/>
  <c r="N121" i="13"/>
  <c r="N80" i="13"/>
  <c r="N36" i="13"/>
  <c r="I52" i="13"/>
  <c r="I120" i="13"/>
  <c r="I122" i="13"/>
  <c r="I119" i="13"/>
  <c r="I93" i="13"/>
  <c r="I78" i="13"/>
  <c r="I37" i="13"/>
  <c r="I11" i="13"/>
  <c r="I121" i="13"/>
  <c r="I36" i="13"/>
  <c r="I39" i="13"/>
  <c r="I38" i="13"/>
  <c r="I79" i="13"/>
  <c r="I81" i="13"/>
  <c r="I118" i="13"/>
  <c r="I80" i="13"/>
  <c r="I77" i="13"/>
  <c r="G38" i="13"/>
  <c r="G122" i="13"/>
  <c r="G119" i="13"/>
  <c r="G78" i="13"/>
  <c r="G39" i="13"/>
  <c r="G37" i="13"/>
  <c r="G121" i="13"/>
  <c r="G80" i="13"/>
  <c r="G52" i="13"/>
  <c r="G79" i="13"/>
  <c r="G81" i="13"/>
  <c r="G93" i="13"/>
  <c r="G11" i="13"/>
  <c r="G120" i="13"/>
  <c r="G118" i="13"/>
  <c r="G77" i="13"/>
  <c r="G36" i="13"/>
  <c r="F120" i="13"/>
  <c r="F39" i="13"/>
  <c r="F121" i="13"/>
  <c r="F118" i="13"/>
  <c r="F80" i="13"/>
  <c r="F77" i="13"/>
  <c r="F36" i="13"/>
  <c r="F38" i="13"/>
  <c r="F52" i="13"/>
  <c r="F119" i="13"/>
  <c r="F93" i="13"/>
  <c r="F78" i="13"/>
  <c r="F37" i="13"/>
  <c r="F11" i="13"/>
  <c r="F79" i="13"/>
  <c r="F122" i="13"/>
  <c r="F81" i="13"/>
  <c r="K38" i="13"/>
  <c r="K122" i="13"/>
  <c r="K120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79" i="13"/>
  <c r="K81" i="13"/>
  <c r="Q38" i="13"/>
  <c r="Q79" i="13"/>
  <c r="Q119" i="13"/>
  <c r="Q78" i="13"/>
  <c r="Q37" i="13"/>
  <c r="Q112" i="13"/>
  <c r="Q103" i="13"/>
  <c r="Q95" i="13"/>
  <c r="Q69" i="13"/>
  <c r="Q60" i="13"/>
  <c r="Q35" i="13"/>
  <c r="Q25" i="13"/>
  <c r="Q17" i="13"/>
  <c r="Q108" i="13"/>
  <c r="Q72" i="13"/>
  <c r="Q55" i="13"/>
  <c r="Q22" i="13"/>
  <c r="Q115" i="13"/>
  <c r="Q98" i="13"/>
  <c r="Q65" i="13"/>
  <c r="Q33" i="13"/>
  <c r="Q16" i="13"/>
  <c r="Q118" i="13"/>
  <c r="Q77" i="13"/>
  <c r="Q36" i="13"/>
  <c r="Q110" i="13"/>
  <c r="Q101" i="13"/>
  <c r="Q76" i="13"/>
  <c r="Q66" i="13"/>
  <c r="Q58" i="13"/>
  <c r="Q32" i="13"/>
  <c r="Q23" i="13"/>
  <c r="Q15" i="13"/>
  <c r="Q104" i="13"/>
  <c r="Q67" i="13"/>
  <c r="Q40" i="13"/>
  <c r="Q18" i="13"/>
  <c r="Q111" i="13"/>
  <c r="Q94" i="13"/>
  <c r="Q61" i="13"/>
  <c r="Q29" i="13"/>
  <c r="Q12" i="13"/>
  <c r="Q120" i="13"/>
  <c r="Q81" i="13"/>
  <c r="Q93" i="13"/>
  <c r="Q52" i="13"/>
  <c r="Q11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06" i="13"/>
  <c r="Q74" i="13"/>
  <c r="Q57" i="13"/>
  <c r="Q24" i="13"/>
  <c r="Q122" i="13"/>
  <c r="Q121" i="13"/>
  <c r="Q80" i="13"/>
  <c r="Q39" i="13"/>
  <c r="Q114" i="13"/>
  <c r="Q105" i="13"/>
  <c r="Q97" i="13"/>
  <c r="Q71" i="13"/>
  <c r="Q62" i="13"/>
  <c r="Q54" i="13"/>
  <c r="Q28" i="13"/>
  <c r="Q19" i="13"/>
  <c r="Q113" i="13"/>
  <c r="Q96" i="13"/>
  <c r="Q59" i="13"/>
  <c r="Q26" i="13"/>
  <c r="Q102" i="13"/>
  <c r="Q70" i="13"/>
  <c r="Q53" i="13"/>
  <c r="Q20" i="13"/>
  <c r="J38" i="13"/>
  <c r="J122" i="13"/>
  <c r="J118" i="13"/>
  <c r="J77" i="13"/>
  <c r="J79" i="13"/>
  <c r="J81" i="13"/>
  <c r="J39" i="13"/>
  <c r="J119" i="13"/>
  <c r="J78" i="13"/>
  <c r="J11" i="13"/>
  <c r="J52" i="13"/>
  <c r="J121" i="13"/>
  <c r="J80" i="13"/>
  <c r="J36" i="13"/>
  <c r="J120" i="13"/>
  <c r="J93" i="13"/>
  <c r="J37" i="13"/>
  <c r="R119" i="13"/>
  <c r="R110" i="13"/>
  <c r="R101" i="13"/>
  <c r="R93" i="13"/>
  <c r="R72" i="13"/>
  <c r="R63" i="13"/>
  <c r="R55" i="13"/>
  <c r="R35" i="13"/>
  <c r="R25" i="13"/>
  <c r="R17" i="13"/>
  <c r="R111" i="13"/>
  <c r="R94" i="13"/>
  <c r="R64" i="13"/>
  <c r="R36" i="13"/>
  <c r="R18" i="13"/>
  <c r="R113" i="13"/>
  <c r="R96" i="13"/>
  <c r="R66" i="13"/>
  <c r="R39" i="13"/>
  <c r="R20" i="13"/>
  <c r="R79" i="13"/>
  <c r="R117" i="13"/>
  <c r="R107" i="13"/>
  <c r="R99" i="13"/>
  <c r="R80" i="13"/>
  <c r="R70" i="13"/>
  <c r="R61" i="13"/>
  <c r="R53" i="13"/>
  <c r="R32" i="13"/>
  <c r="R23" i="13"/>
  <c r="R15" i="13"/>
  <c r="R106" i="13"/>
  <c r="R78" i="13"/>
  <c r="R60" i="13"/>
  <c r="R31" i="13"/>
  <c r="R14" i="13"/>
  <c r="R108" i="13"/>
  <c r="R81" i="13"/>
  <c r="R62" i="13"/>
  <c r="R33" i="13"/>
  <c r="R16" i="13"/>
  <c r="R120" i="13"/>
  <c r="R114" i="13"/>
  <c r="R105" i="13"/>
  <c r="R97" i="13"/>
  <c r="R77" i="13"/>
  <c r="R67" i="13"/>
  <c r="R59" i="13"/>
  <c r="R40" i="13"/>
  <c r="R30" i="13"/>
  <c r="R21" i="13"/>
  <c r="R13" i="13"/>
  <c r="R38" i="13"/>
  <c r="R121" i="13"/>
  <c r="R102" i="13"/>
  <c r="R73" i="13"/>
  <c r="R56" i="13"/>
  <c r="R26" i="13"/>
  <c r="R104" i="13"/>
  <c r="R76" i="13"/>
  <c r="R58" i="13"/>
  <c r="R29" i="13"/>
  <c r="R12" i="13"/>
  <c r="R122" i="13"/>
  <c r="R112" i="13"/>
  <c r="R103" i="13"/>
  <c r="R95" i="13"/>
  <c r="R74" i="13"/>
  <c r="R65" i="13"/>
  <c r="R57" i="13"/>
  <c r="R37" i="13"/>
  <c r="R28" i="13"/>
  <c r="R19" i="13"/>
  <c r="R11" i="13"/>
  <c r="R115" i="13"/>
  <c r="R98" i="13"/>
  <c r="R69" i="13"/>
  <c r="R52" i="13"/>
  <c r="R22" i="13"/>
  <c r="R118" i="13"/>
  <c r="R100" i="13"/>
  <c r="R71" i="13"/>
  <c r="R54" i="13"/>
  <c r="R24" i="13"/>
  <c r="P81" i="13"/>
  <c r="P121" i="13"/>
  <c r="P119" i="13"/>
  <c r="P118" i="13"/>
  <c r="P93" i="13"/>
  <c r="P80" i="13"/>
  <c r="P78" i="13"/>
  <c r="P77" i="13"/>
  <c r="P37" i="13"/>
  <c r="P36" i="13"/>
  <c r="P11" i="13"/>
  <c r="P110" i="13"/>
  <c r="P101" i="13"/>
  <c r="P76" i="13"/>
  <c r="P66" i="13"/>
  <c r="P58" i="13"/>
  <c r="P33" i="13"/>
  <c r="P24" i="13"/>
  <c r="P108" i="13"/>
  <c r="P72" i="13"/>
  <c r="P55" i="13"/>
  <c r="P19" i="13"/>
  <c r="P111" i="13"/>
  <c r="P94" i="13"/>
  <c r="P61" i="13"/>
  <c r="P30" i="13"/>
  <c r="P16" i="13"/>
  <c r="P38" i="13"/>
  <c r="P122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06" i="13"/>
  <c r="P74" i="13"/>
  <c r="P57" i="13"/>
  <c r="P25" i="13"/>
  <c r="P14" i="13"/>
  <c r="P52" i="13"/>
  <c r="P39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2" i="13"/>
  <c r="P70" i="13"/>
  <c r="P53" i="13"/>
  <c r="P21" i="13"/>
  <c r="P12" i="13"/>
  <c r="P120" i="13"/>
  <c r="P79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15" i="13"/>
  <c r="P98" i="13"/>
  <c r="P65" i="13"/>
  <c r="P35" i="13"/>
  <c r="P18" i="13"/>
  <c r="L93" i="13"/>
  <c r="L37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20" i="13"/>
  <c r="L122" i="13"/>
  <c r="L81" i="13"/>
  <c r="L52" i="13"/>
  <c r="L121" i="13"/>
  <c r="L80" i="13"/>
  <c r="L36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74" i="13"/>
  <c r="L57" i="13"/>
  <c r="L25" i="13"/>
  <c r="L79" i="13"/>
  <c r="L39" i="13"/>
  <c r="L119" i="13"/>
  <c r="L78" i="13"/>
  <c r="L11" i="13"/>
  <c r="L114" i="13"/>
  <c r="L105" i="13"/>
  <c r="L97" i="13"/>
  <c r="L71" i="13"/>
  <c r="L62" i="13"/>
  <c r="L54" i="13"/>
  <c r="L29" i="13"/>
  <c r="L20" i="13"/>
  <c r="L12" i="13"/>
  <c r="L115" i="13"/>
  <c r="L104" i="13"/>
  <c r="L67" i="13"/>
  <c r="L32" i="13"/>
  <c r="L15" i="13"/>
  <c r="L102" i="13"/>
  <c r="L70" i="13"/>
  <c r="L53" i="13"/>
  <c r="L21" i="13"/>
  <c r="L38" i="13"/>
  <c r="L118" i="13"/>
  <c r="L77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M121" i="13"/>
  <c r="M118" i="13"/>
  <c r="M80" i="13"/>
  <c r="M77" i="13"/>
  <c r="M36" i="13"/>
  <c r="M38" i="13"/>
  <c r="M120" i="13"/>
  <c r="M52" i="13"/>
  <c r="M122" i="13"/>
  <c r="M81" i="13"/>
  <c r="M119" i="13"/>
  <c r="M93" i="13"/>
  <c r="M78" i="13"/>
  <c r="M37" i="13"/>
  <c r="M11" i="13"/>
  <c r="M79" i="13"/>
  <c r="M39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Q34" i="13" l="1"/>
  <c r="Q123" i="13"/>
  <c r="Q82" i="13"/>
  <c r="Q27" i="13"/>
  <c r="Q41" i="13"/>
  <c r="Q68" i="13"/>
  <c r="Q116" i="13"/>
  <c r="Q109" i="13"/>
  <c r="Q75" i="13"/>
  <c r="D78" i="13"/>
  <c r="R68" i="13"/>
  <c r="D120" i="13"/>
  <c r="D122" i="13"/>
  <c r="L75" i="13"/>
  <c r="D79" i="13"/>
  <c r="P41" i="13"/>
  <c r="P34" i="13"/>
  <c r="D38" i="13"/>
  <c r="L34" i="13"/>
  <c r="R34" i="13"/>
  <c r="R82" i="13"/>
  <c r="R41" i="13"/>
  <c r="R109" i="13"/>
  <c r="P75" i="13"/>
  <c r="R27" i="13"/>
  <c r="R123" i="13"/>
  <c r="R116" i="13"/>
  <c r="R75" i="13"/>
  <c r="P116" i="13"/>
  <c r="P68" i="13"/>
  <c r="P27" i="13"/>
  <c r="P123" i="13"/>
  <c r="P82" i="13"/>
  <c r="P109" i="13"/>
  <c r="L41" i="13"/>
  <c r="L27" i="13"/>
  <c r="L116" i="13"/>
  <c r="L123" i="13"/>
  <c r="L68" i="13"/>
  <c r="L82" i="13"/>
  <c r="L109" i="13"/>
  <c r="L88" i="13" s="1"/>
  <c r="L90" i="13" s="1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Q6" i="13" l="1"/>
  <c r="Q8" i="13" s="1"/>
  <c r="R6" i="13"/>
  <c r="R8" i="13" s="1"/>
  <c r="R10" i="13" s="1"/>
  <c r="Q42" i="13"/>
  <c r="P47" i="13"/>
  <c r="P49" i="13" s="1"/>
  <c r="P51" i="13" s="1"/>
  <c r="Q47" i="13"/>
  <c r="Q49" i="13" s="1"/>
  <c r="Q83" i="13"/>
  <c r="Q124" i="13"/>
  <c r="Q88" i="13"/>
  <c r="Q90" i="13" s="1"/>
  <c r="L47" i="13"/>
  <c r="L49" i="13" s="1"/>
  <c r="P6" i="13"/>
  <c r="P8" i="13" s="1"/>
  <c r="P10" i="13" s="1"/>
  <c r="L83" i="13"/>
  <c r="L6" i="13"/>
  <c r="L8" i="13" s="1"/>
  <c r="P124" i="13"/>
  <c r="R83" i="13"/>
  <c r="R47" i="13"/>
  <c r="R49" i="13" s="1"/>
  <c r="R51" i="13" s="1"/>
  <c r="R42" i="13"/>
  <c r="P83" i="13"/>
  <c r="P42" i="13"/>
  <c r="R124" i="13"/>
  <c r="R88" i="13"/>
  <c r="R90" i="13" s="1"/>
  <c r="R92" i="13" s="1"/>
  <c r="L124" i="13"/>
  <c r="P88" i="13"/>
  <c r="P90" i="13" s="1"/>
  <c r="P92" i="13" s="1"/>
  <c r="L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T86" i="14"/>
  <c r="M86" i="14"/>
  <c r="N59" i="14" l="1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F68" i="14" l="1"/>
  <c r="F64" i="14"/>
  <c r="F57" i="14"/>
  <c r="F52" i="14"/>
  <c r="F46" i="14"/>
  <c r="F41" i="14"/>
  <c r="F35" i="14"/>
  <c r="F29" i="14"/>
  <c r="F25" i="14"/>
  <c r="F20" i="14"/>
  <c r="F14" i="14"/>
  <c r="F10" i="14"/>
  <c r="F65" i="14"/>
  <c r="F47" i="14"/>
  <c r="F31" i="14"/>
  <c r="F16" i="14"/>
  <c r="F67" i="14"/>
  <c r="F62" i="14"/>
  <c r="F56" i="14"/>
  <c r="F50" i="14"/>
  <c r="F49" i="14" s="1"/>
  <c r="F45" i="14"/>
  <c r="F40" i="14"/>
  <c r="F34" i="14"/>
  <c r="F28" i="14"/>
  <c r="F24" i="14"/>
  <c r="F18" i="14"/>
  <c r="F13" i="14"/>
  <c r="F8" i="14"/>
  <c r="F7" i="14"/>
  <c r="F54" i="14"/>
  <c r="F36" i="14"/>
  <c r="F21" i="14"/>
  <c r="F6" i="14"/>
  <c r="F66" i="14"/>
  <c r="F61" i="14"/>
  <c r="F55" i="14"/>
  <c r="F48" i="14"/>
  <c r="F44" i="14"/>
  <c r="F37" i="14"/>
  <c r="F32" i="14"/>
  <c r="F27" i="14"/>
  <c r="F22" i="14"/>
  <c r="F17" i="14"/>
  <c r="F12" i="14"/>
  <c r="F60" i="14"/>
  <c r="F43" i="14"/>
  <c r="F26" i="14"/>
  <c r="F11" i="14"/>
  <c r="F102" i="14"/>
  <c r="F99" i="14"/>
  <c r="F95" i="14"/>
  <c r="F84" i="14"/>
  <c r="F77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107" i="14"/>
  <c r="F106" i="14" s="1"/>
  <c r="F104" i="14"/>
  <c r="F93" i="14"/>
  <c r="F82" i="14"/>
  <c r="F75" i="14"/>
  <c r="F97" i="14"/>
  <c r="F87" i="14"/>
  <c r="F79" i="14"/>
  <c r="F73" i="14"/>
  <c r="E67" i="14"/>
  <c r="E60" i="14"/>
  <c r="E50" i="14"/>
  <c r="E49" i="14" s="1"/>
  <c r="E43" i="14"/>
  <c r="E34" i="14"/>
  <c r="E26" i="14"/>
  <c r="E18" i="14"/>
  <c r="E11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7" i="14"/>
  <c r="E25" i="14"/>
  <c r="E22" i="14"/>
  <c r="E20" i="14"/>
  <c r="E17" i="14"/>
  <c r="E14" i="14"/>
  <c r="E12" i="14"/>
  <c r="E10" i="14"/>
  <c r="E7" i="14"/>
  <c r="E62" i="14"/>
  <c r="E54" i="14"/>
  <c r="E45" i="14"/>
  <c r="E36" i="14"/>
  <c r="E28" i="14"/>
  <c r="E21" i="14"/>
  <c r="E13" i="14"/>
  <c r="E6" i="14"/>
  <c r="E65" i="14"/>
  <c r="E56" i="14"/>
  <c r="E47" i="14"/>
  <c r="E40" i="14"/>
  <c r="E31" i="14"/>
  <c r="E24" i="14"/>
  <c r="E16" i="14"/>
  <c r="E8" i="14"/>
  <c r="E105" i="14"/>
  <c r="E101" i="14"/>
  <c r="E96" i="14"/>
  <c r="E88" i="14"/>
  <c r="E83" i="14"/>
  <c r="E78" i="14"/>
  <c r="E74" i="14"/>
  <c r="E95" i="14"/>
  <c r="E82" i="14"/>
  <c r="E107" i="14"/>
  <c r="E102" i="14"/>
  <c r="E97" i="14"/>
  <c r="E93" i="14"/>
  <c r="E84" i="14"/>
  <c r="E79" i="14"/>
  <c r="E75" i="14"/>
  <c r="E104" i="14"/>
  <c r="E87" i="14"/>
  <c r="E73" i="14"/>
  <c r="E108" i="14"/>
  <c r="E103" i="14"/>
  <c r="E98" i="14"/>
  <c r="E94" i="14"/>
  <c r="E85" i="14"/>
  <c r="E81" i="14"/>
  <c r="E76" i="14"/>
  <c r="E99" i="14"/>
  <c r="E77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54" i="14"/>
  <c r="S31" i="14"/>
  <c r="S26" i="14"/>
  <c r="S21" i="14"/>
  <c r="S6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5" i="14"/>
  <c r="S60" i="14"/>
  <c r="S36" i="14"/>
  <c r="S16" i="14"/>
  <c r="S11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47" i="14"/>
  <c r="S43" i="1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K104" i="14"/>
  <c r="K99" i="14"/>
  <c r="K95" i="14"/>
  <c r="K87" i="14"/>
  <c r="K82" i="14"/>
  <c r="K77" i="14"/>
  <c r="K73" i="14"/>
  <c r="K96" i="14"/>
  <c r="K78" i="14"/>
  <c r="K108" i="14"/>
  <c r="K103" i="14"/>
  <c r="K98" i="14"/>
  <c r="K94" i="14"/>
  <c r="K85" i="14"/>
  <c r="K81" i="14"/>
  <c r="K76" i="14"/>
  <c r="K105" i="14"/>
  <c r="K101" i="14"/>
  <c r="K88" i="14"/>
  <c r="K107" i="14"/>
  <c r="K102" i="14"/>
  <c r="K97" i="14"/>
  <c r="K93" i="14"/>
  <c r="K84" i="14"/>
  <c r="K79" i="14"/>
  <c r="K75" i="14"/>
  <c r="K83" i="14"/>
  <c r="K74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U107" i="14"/>
  <c r="U87" i="14"/>
  <c r="U77" i="14"/>
  <c r="U75" i="14"/>
  <c r="U73" i="14"/>
  <c r="U108" i="14"/>
  <c r="U105" i="14"/>
  <c r="U103" i="14"/>
  <c r="U101" i="14"/>
  <c r="U98" i="14"/>
  <c r="U96" i="14"/>
  <c r="U94" i="14"/>
  <c r="U88" i="14"/>
  <c r="U85" i="14"/>
  <c r="U83" i="14"/>
  <c r="U81" i="14"/>
  <c r="U78" i="14"/>
  <c r="U76" i="14"/>
  <c r="U74" i="14"/>
  <c r="U102" i="14"/>
  <c r="U79" i="14"/>
  <c r="U104" i="14"/>
  <c r="U99" i="14"/>
  <c r="U97" i="14"/>
  <c r="U95" i="14"/>
  <c r="U93" i="14"/>
  <c r="U84" i="14"/>
  <c r="U82" i="14"/>
  <c r="U65" i="14"/>
  <c r="U60" i="14"/>
  <c r="U54" i="14"/>
  <c r="U47" i="14"/>
  <c r="U43" i="14"/>
  <c r="U36" i="14"/>
  <c r="U31" i="14"/>
  <c r="U26" i="14"/>
  <c r="U21" i="14"/>
  <c r="U16" i="14"/>
  <c r="U11" i="14"/>
  <c r="U6" i="14"/>
  <c r="U66" i="14"/>
  <c r="U61" i="14"/>
  <c r="U55" i="14"/>
  <c r="U48" i="14"/>
  <c r="U37" i="14"/>
  <c r="U22" i="14"/>
  <c r="U17" i="14"/>
  <c r="U12" i="14"/>
  <c r="U68" i="14"/>
  <c r="U64" i="14"/>
  <c r="U57" i="14"/>
  <c r="U52" i="14"/>
  <c r="U46" i="14"/>
  <c r="U41" i="14"/>
  <c r="U35" i="14"/>
  <c r="U29" i="14"/>
  <c r="U25" i="14"/>
  <c r="U20" i="14"/>
  <c r="U14" i="14"/>
  <c r="U10" i="14"/>
  <c r="U18" i="14"/>
  <c r="U13" i="14"/>
  <c r="U8" i="14"/>
  <c r="U44" i="14"/>
  <c r="U32" i="14"/>
  <c r="U7" i="14"/>
  <c r="U67" i="14"/>
  <c r="U62" i="14"/>
  <c r="U56" i="14"/>
  <c r="U50" i="14"/>
  <c r="U45" i="14"/>
  <c r="U40" i="14"/>
  <c r="U34" i="14"/>
  <c r="U28" i="14"/>
  <c r="U24" i="14"/>
  <c r="U27" i="14"/>
  <c r="J104" i="14"/>
  <c r="J99" i="14"/>
  <c r="J95" i="14"/>
  <c r="J87" i="14"/>
  <c r="J82" i="14"/>
  <c r="J77" i="14"/>
  <c r="J73" i="14"/>
  <c r="J98" i="14"/>
  <c r="J81" i="14"/>
  <c r="J76" i="14"/>
  <c r="J105" i="14"/>
  <c r="J101" i="14"/>
  <c r="J96" i="14"/>
  <c r="J88" i="14"/>
  <c r="J83" i="14"/>
  <c r="J78" i="14"/>
  <c r="J74" i="14"/>
  <c r="J108" i="14"/>
  <c r="J103" i="14"/>
  <c r="J107" i="14"/>
  <c r="J102" i="14"/>
  <c r="J97" i="14"/>
  <c r="J93" i="14"/>
  <c r="J84" i="14"/>
  <c r="J79" i="14"/>
  <c r="J75" i="14"/>
  <c r="J94" i="14"/>
  <c r="J85" i="14"/>
  <c r="J68" i="14"/>
  <c r="J52" i="14"/>
  <c r="J44" i="14"/>
  <c r="J35" i="14"/>
  <c r="J29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66" i="14"/>
  <c r="J64" i="14"/>
  <c r="J61" i="14"/>
  <c r="J57" i="14"/>
  <c r="J55" i="14"/>
  <c r="J48" i="14"/>
  <c r="J46" i="14"/>
  <c r="J41" i="14"/>
  <c r="J37" i="14"/>
  <c r="J32" i="14"/>
  <c r="J27" i="14"/>
  <c r="J25" i="14"/>
  <c r="J22" i="14"/>
  <c r="J20" i="14"/>
  <c r="J17" i="14"/>
  <c r="J14" i="14"/>
  <c r="J12" i="14"/>
  <c r="J10" i="14"/>
  <c r="J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11" i="14"/>
  <c r="I65" i="14"/>
  <c r="I60" i="14"/>
  <c r="I54" i="14"/>
  <c r="I47" i="14"/>
  <c r="I43" i="14"/>
  <c r="I36" i="14"/>
  <c r="I31" i="14"/>
  <c r="I26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20" i="14"/>
  <c r="I14" i="14"/>
  <c r="I10" i="14"/>
  <c r="I21" i="14"/>
  <c r="I16" i="14"/>
  <c r="I6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93" i="14"/>
  <c r="G79" i="14"/>
  <c r="G75" i="14"/>
  <c r="G108" i="14"/>
  <c r="G103" i="14"/>
  <c r="G98" i="14"/>
  <c r="G94" i="14"/>
  <c r="G85" i="14"/>
  <c r="G81" i="14"/>
  <c r="G76" i="14"/>
  <c r="G107" i="14"/>
  <c r="G102" i="14"/>
  <c r="G97" i="14"/>
  <c r="G84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F86" i="14" l="1"/>
  <c r="F92" i="14"/>
  <c r="F100" i="14"/>
  <c r="F59" i="14"/>
  <c r="E30" i="14"/>
  <c r="E39" i="14"/>
  <c r="E42" i="14"/>
  <c r="E106" i="14"/>
  <c r="E100" i="14"/>
  <c r="E92" i="14"/>
  <c r="E33" i="14"/>
  <c r="S59" i="14"/>
  <c r="S86" i="14"/>
  <c r="D25" i="14"/>
  <c r="S106" i="14"/>
  <c r="S100" i="14"/>
  <c r="S92" i="14"/>
  <c r="K106" i="14"/>
  <c r="K59" i="14"/>
  <c r="K86" i="14"/>
  <c r="D31" i="14"/>
  <c r="D54" i="14"/>
  <c r="D32" i="14"/>
  <c r="D55" i="14"/>
  <c r="K92" i="14"/>
  <c r="K100" i="14"/>
  <c r="U106" i="14"/>
  <c r="U59" i="14"/>
  <c r="U92" i="14"/>
  <c r="U86" i="14"/>
  <c r="U100" i="14"/>
  <c r="J106" i="14"/>
  <c r="J100" i="14"/>
  <c r="J63" i="14"/>
  <c r="J92" i="14"/>
  <c r="D46" i="14"/>
  <c r="J59" i="14"/>
  <c r="D103" i="14"/>
  <c r="D83" i="14"/>
  <c r="D48" i="14"/>
  <c r="I86" i="14"/>
  <c r="D68" i="14"/>
  <c r="D29" i="14"/>
  <c r="D41" i="14"/>
  <c r="D27" i="14"/>
  <c r="D28" i="14"/>
  <c r="D56" i="14"/>
  <c r="D57" i="14"/>
  <c r="D20" i="14"/>
  <c r="D45" i="14"/>
  <c r="D67" i="14"/>
  <c r="I92" i="14"/>
  <c r="I106" i="14"/>
  <c r="D18" i="14"/>
  <c r="D62" i="14"/>
  <c r="I59" i="14"/>
  <c r="I100" i="14"/>
  <c r="D102" i="14"/>
  <c r="D108" i="14"/>
  <c r="D95" i="14"/>
  <c r="D85" i="14"/>
  <c r="D75" i="14"/>
  <c r="D35" i="14"/>
  <c r="W106" i="14"/>
  <c r="G106" i="14"/>
  <c r="D6" i="14"/>
  <c r="G9" i="14"/>
  <c r="D21" i="14"/>
  <c r="G59" i="14"/>
  <c r="D17" i="14"/>
  <c r="D37" i="14"/>
  <c r="D61" i="14"/>
  <c r="D22" i="14"/>
  <c r="D44" i="14"/>
  <c r="D66" i="14"/>
  <c r="D16" i="14"/>
  <c r="G92" i="14"/>
  <c r="G86" i="14"/>
  <c r="D36" i="14"/>
  <c r="D43" i="14"/>
  <c r="D65" i="14"/>
  <c r="G100" i="14"/>
  <c r="D60" i="14"/>
  <c r="D26" i="14"/>
  <c r="D47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<sst xmlns="http://schemas.openxmlformats.org/spreadsheetml/2006/main" count="5187" uniqueCount="2361">
  <si>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</si>
  <si>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</si>
  <si>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</si>
  <si>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</si>
  <si>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</si>
  <si>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</si>
  <si>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</si>
  <si>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</si>
  <si>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</si>
  <si>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</si>
  <si>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</si>
  <si>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</si>
  <si>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</si>
  <si>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</si>
  <si>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</si>
  <si>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</si>
  <si>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</si>
  <si>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</si>
  <si>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</si>
  <si>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</si>
  <si>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</si>
  <si>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</si>
  <si>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</si>
  <si>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</si>
  <si>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</si>
  <si>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</si>
  <si>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</si>
  <si>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</si>
  <si>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</si>
  <si>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</si>
  <si>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</si>
  <si>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</si>
  <si>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</si>
  <si>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</si>
  <si>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</si>
  <si>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</si>
  <si>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</si>
  <si>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</si>
  <si>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</si>
  <si>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</si>
  <si>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</si>
  <si>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</si>
  <si>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</si>
  <si>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</si>
  <si>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</si>
  <si>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</si>
  <si>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</si>
  <si>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</si>
  <si>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</si>
  <si>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</si>
  <si>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</si>
  <si>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</si>
  <si>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</si>
  <si>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</si>
  <si>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</si>
  <si>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</si>
  <si>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</si>
  <si>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</si>
  <si>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</si>
  <si>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</si>
  <si>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</si>
  <si>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</si>
  <si>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</si>
  <si>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</si>
  <si>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</si>
  <si>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</si>
  <si>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</si>
  <si>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</si>
  <si>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</si>
  <si>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</si>
  <si>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</si>
  <si>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</si>
  <si>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</si>
  <si>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</si>
  <si>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</si>
  <si>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</si>
  <si>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</si>
  <si>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</si>
  <si>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</si>
  <si>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</si>
  <si>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</si>
  <si>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</si>
  <si>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</si>
  <si>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</si>
  <si>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</si>
  <si>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</si>
  <si>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</si>
  <si>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</si>
  <si>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</si>
  <si>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</si>
  <si>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</si>
  <si>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</si>
  <si>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</si>
  <si>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</si>
  <si>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</si>
  <si>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</si>
  <si>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</si>
  <si>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</si>
  <si>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</si>
  <si>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</si>
  <si>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</si>
  <si>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</si>
  <si>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</si>
  <si>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</si>
  <si>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</si>
  <si>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</si>
  <si>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</si>
  <si>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</si>
  <si>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</si>
  <si>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</si>
  <si>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</si>
  <si>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</si>
  <si>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</si>
  <si>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</si>
  <si>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</si>
  <si>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</si>
  <si>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</si>
  <si>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</si>
  <si>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</si>
  <si>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</si>
  <si>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</si>
  <si>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</si>
  <si>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</si>
  <si>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</si>
  <si>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</si>
  <si>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</si>
  <si>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</si>
  <si>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</si>
  <si>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</si>
  <si>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</si>
  <si>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</si>
  <si>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</si>
  <si>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</si>
  <si>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</si>
  <si>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</si>
  <si>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</si>
  <si>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</si>
  <si>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</si>
  <si>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</si>
  <si>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</si>
  <si>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</si>
  <si>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</si>
  <si>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</si>
  <si>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</si>
  <si>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</si>
  <si>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</si>
  <si>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</si>
  <si>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</si>
  <si>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</si>
  <si>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</si>
  <si>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</si>
  <si>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</si>
  <si>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</si>
  <si>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</si>
  <si>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</si>
  <si>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</si>
  <si>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</si>
  <si>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</si>
  <si>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</si>
  <si>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</si>
  <si>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</si>
  <si>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</si>
  <si>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</si>
  <si>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</si>
  <si>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</si>
  <si>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</si>
  <si>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</si>
  <si>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</si>
  <si>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</si>
  <si>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</si>
  <si>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</si>
  <si>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</si>
  <si>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</si>
  <si>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</si>
  <si>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</si>
  <si>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</si>
  <si>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</si>
  <si>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</si>
  <si>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</si>
  <si>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</si>
  <si>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</si>
  <si>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</si>
  <si>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</si>
  <si>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</si>
  <si>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</si>
  <si>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</si>
  <si>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</si>
  <si>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</si>
  <si>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</si>
  <si>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</si>
  <si>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</si>
  <si>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</si>
  <si>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</si>
  <si>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</si>
  <si>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</si>
  <si>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</si>
  <si>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</si>
  <si>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</si>
  <si>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</si>
  <si>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</si>
  <si>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</si>
  <si>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</si>
  <si>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</si>
  <si>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</si>
  <si>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</si>
  <si>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</si>
  <si>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</si>
  <si>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</si>
  <si>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</si>
  <si>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</si>
  <si>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</si>
  <si>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</si>
  <si>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</si>
  <si>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</si>
  <si>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</si>
  <si>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</si>
  <si>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</si>
  <si>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</si>
  <si>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</si>
  <si>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</si>
  <si>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</si>
  <si>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</si>
  <si>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</si>
  <si>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</si>
  <si>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</si>
  <si>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</si>
  <si>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</si>
  <si>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</si>
  <si>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</si>
  <si>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</si>
  <si>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</si>
  <si>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</si>
  <si>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</si>
  <si>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</si>
  <si>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</si>
  <si>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</si>
  <si>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</si>
  <si>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</si>
  <si>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</si>
  <si>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</si>
  <si>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</si>
  <si>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</si>
  <si>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</si>
  <si>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</si>
  <si>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</si>
  <si>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</si>
  <si>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</si>
  <si>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</si>
  <si>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</si>
  <si>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</si>
  <si>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</si>
  <si>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</si>
  <si>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</si>
  <si>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</si>
  <si>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</si>
  <si>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</si>
  <si>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</si>
  <si>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</si>
  <si>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</si>
  <si>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</si>
  <si>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</si>
  <si>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</si>
  <si>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</si>
  <si>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</si>
  <si>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</si>
  <si>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</si>
  <si>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</si>
  <si>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</si>
  <si>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</si>
  <si>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</si>
  <si>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</si>
  <si>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</si>
  <si>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</si>
  <si>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</si>
  <si>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</si>
  <si>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</si>
  <si>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</si>
  <si>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</si>
  <si>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</si>
  <si>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</si>
  <si>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</si>
  <si>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</si>
  <si>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</si>
  <si>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</si>
  <si>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</si>
  <si>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</si>
  <si>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</si>
  <si>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</si>
  <si>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</si>
  <si>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</si>
  <si>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</si>
  <si>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</si>
  <si>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</si>
  <si>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</si>
  <si>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</si>
  <si>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</si>
  <si>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</si>
  <si>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</si>
  <si>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</si>
  <si>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</si>
  <si>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</si>
  <si>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</si>
  <si>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</si>
  <si>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</si>
  <si>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</si>
  <si>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</si>
  <si>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</si>
  <si>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</si>
  <si>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</si>
  <si>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</si>
  <si>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</si>
  <si>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</si>
  <si>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</si>
  <si>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</si>
  <si>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</si>
  <si>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</si>
  <si>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</si>
  <si>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</si>
  <si>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</si>
  <si>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</si>
  <si>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</si>
  <si>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</si>
  <si>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</si>
  <si>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</si>
  <si>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</si>
  <si>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</si>
  <si>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</si>
  <si>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</si>
  <si>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</si>
  <si>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</si>
  <si>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</si>
  <si>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</si>
  <si>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</si>
  <si>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</si>
  <si>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</si>
  <si>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</si>
  <si>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</si>
  <si>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</si>
  <si>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</si>
  <si>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</si>
  <si>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</si>
  <si>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</si>
  <si>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</si>
  <si>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</si>
  <si>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</si>
  <si>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</si>
  <si>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</si>
  <si>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</si>
  <si>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</si>
  <si>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</si>
  <si>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</si>
  <si>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</si>
  <si>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</si>
  <si>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</si>
  <si>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</si>
  <si>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</si>
  <si>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</si>
  <si>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</si>
  <si>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</si>
  <si>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</si>
  <si>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</si>
  <si>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</si>
  <si>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</si>
  <si>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</si>
  <si>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</si>
  <si>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</si>
  <si>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</si>
  <si>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</si>
  <si>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</si>
  <si>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</si>
  <si>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</si>
  <si>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</si>
  <si>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</si>
  <si>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</si>
  <si>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</si>
  <si>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</si>
  <si>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</si>
  <si>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</si>
  <si>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</si>
  <si>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</si>
  <si>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</si>
  <si>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</si>
  <si>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</si>
  <si>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</si>
  <si>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</si>
  <si>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</si>
  <si>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</si>
  <si>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</si>
  <si>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</si>
  <si>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</si>
  <si>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</si>
  <si>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</si>
  <si>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</si>
  <si>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</si>
  <si>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</si>
  <si>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</si>
  <si>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</si>
  <si>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</si>
  <si>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</si>
  <si>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</si>
  <si>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</si>
  <si>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</si>
  <si>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</si>
  <si>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</si>
  <si>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</si>
  <si>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</si>
  <si>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</si>
  <si>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</si>
  <si>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</si>
  <si>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</si>
  <si>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</si>
  <si>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</si>
  <si>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</si>
  <si>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</si>
  <si>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</si>
  <si>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</si>
  <si>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</si>
  <si>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</si>
  <si>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</si>
  <si>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</si>
  <si>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</si>
  <si>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</si>
  <si>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</si>
  <si>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</si>
  <si>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</si>
  <si>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</si>
  <si>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</si>
  <si>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</si>
  <si>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</si>
  <si>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</si>
  <si>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</si>
  <si>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</si>
  <si>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</si>
  <si>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</si>
  <si>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</si>
  <si>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</si>
  <si>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</si>
  <si>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</si>
  <si>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</si>
  <si>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</si>
  <si>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</si>
  <si>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</si>
  <si>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</si>
  <si>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</si>
  <si>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</si>
  <si>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</si>
  <si>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</si>
  <si>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</si>
  <si>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</si>
  <si>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</si>
  <si>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</si>
  <si>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</si>
  <si>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</si>
  <si>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</si>
  <si>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</si>
  <si>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</si>
  <si>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</si>
  <si>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</si>
  <si>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</si>
  <si>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</si>
  <si>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</si>
  <si>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</si>
  <si>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</si>
  <si>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</si>
  <si>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</si>
  <si>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</si>
  <si>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</si>
  <si>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</si>
  <si>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</si>
  <si>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</si>
  <si>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</si>
  <si>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</si>
  <si>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</si>
  <si>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</si>
  <si>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</si>
  <si>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</si>
  <si>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</si>
  <si>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</si>
  <si>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</si>
  <si>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</si>
  <si>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</si>
  <si>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</si>
  <si>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</si>
  <si>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</si>
  <si>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</si>
  <si>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</si>
  <si>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</si>
  <si>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</si>
  <si>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</si>
  <si>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</si>
  <si>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</si>
  <si>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</si>
  <si>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</si>
  <si>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</si>
  <si>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</si>
  <si>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</si>
  <si>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</si>
  <si>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</si>
  <si>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</si>
  <si>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</si>
  <si>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</si>
  <si>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</si>
  <si>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</si>
  <si>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</si>
  <si>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</si>
  <si>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</si>
  <si>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</si>
  <si>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</si>
  <si>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</si>
  <si>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</si>
  <si>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</si>
  <si>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</si>
  <si>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</si>
  <si>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</si>
  <si>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</si>
  <si>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</si>
  <si>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</si>
  <si>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</si>
  <si>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</si>
  <si>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</si>
  <si>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</si>
  <si>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</si>
  <si>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</si>
  <si>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</si>
  <si>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</si>
  <si>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</si>
  <si>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</si>
  <si>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</si>
  <si>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</si>
  <si>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</si>
  <si>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</si>
  <si>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</si>
  <si>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</si>
  <si>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</si>
  <si>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</si>
  <si>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</si>
  <si>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</si>
  <si>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</si>
  <si>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</si>
  <si>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</si>
  <si>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</si>
  <si>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</si>
  <si>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</si>
  <si>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</si>
  <si>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</si>
  <si>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</si>
  <si>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</si>
  <si>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</si>
  <si>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</si>
  <si>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</si>
  <si>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</si>
  <si>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</si>
  <si>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</si>
  <si>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</si>
  <si>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</si>
  <si>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</si>
  <si>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</si>
  <si>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</si>
  <si>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</si>
  <si>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</si>
  <si>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</si>
  <si>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</si>
  <si>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</si>
  <si>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</si>
  <si>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</si>
  <si>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</si>
  <si>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</si>
  <si>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</si>
  <si>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</si>
  <si>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</si>
  <si>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</si>
  <si>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</si>
  <si>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</si>
  <si>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</si>
  <si>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</si>
  <si>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</si>
  <si>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</si>
  <si>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</si>
  <si>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</si>
  <si>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</si>
  <si>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</si>
  <si>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</si>
  <si>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</si>
  <si>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</si>
  <si>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</si>
  <si>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</si>
  <si>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</si>
  <si>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</si>
  <si>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</si>
  <si>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</si>
  <si>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</si>
  <si>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</si>
  <si>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</si>
  <si>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</si>
  <si>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</si>
  <si>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</si>
  <si>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</si>
  <si>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</si>
  <si>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</si>
  <si>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</si>
  <si>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</si>
  <si>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</si>
  <si>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</si>
  <si>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</si>
  <si>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</si>
  <si>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</si>
  <si>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</si>
  <si>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</si>
  <si>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</si>
  <si>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</si>
  <si>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</si>
  <si>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</si>
  <si>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</si>
  <si>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</si>
  <si>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</si>
  <si>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</si>
  <si>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</si>
  <si>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</si>
  <si>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</si>
  <si>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</si>
  <si>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</si>
  <si>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</si>
  <si>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</si>
  <si>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</si>
  <si>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</si>
  <si>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</si>
  <si>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</si>
  <si>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</si>
  <si>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</si>
  <si>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</si>
  <si>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</si>
  <si>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</si>
  <si>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</si>
  <si>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</si>
  <si>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</si>
  <si>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</si>
  <si>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</si>
  <si>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</si>
  <si>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</si>
  <si>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</si>
  <si>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</si>
  <si>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</si>
  <si>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</si>
  <si>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</si>
  <si>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</si>
  <si>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</si>
  <si>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</si>
  <si>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</si>
  <si>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</si>
  <si>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</si>
  <si>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</si>
  <si>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</si>
  <si>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</si>
  <si>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</si>
  <si>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</si>
  <si>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</si>
  <si>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</si>
  <si>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</si>
  <si>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</si>
  <si>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</si>
  <si>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</si>
  <si>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</si>
  <si>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</si>
  <si>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</si>
  <si>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</si>
  <si>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</si>
  <si>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</si>
  <si>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</si>
  <si>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</si>
  <si>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</si>
  <si>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</si>
  <si>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</si>
  <si>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</si>
  <si>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</si>
  <si>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</si>
  <si>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</si>
  <si>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</si>
  <si>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</si>
  <si>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</si>
  <si>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</si>
  <si>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</si>
  <si>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</si>
  <si>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</si>
  <si>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</si>
  <si>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</si>
  <si>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</si>
  <si>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</si>
  <si>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</si>
  <si>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</si>
  <si>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</si>
  <si>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</si>
  <si>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</si>
  <si>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</si>
  <si>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</si>
  <si>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</si>
  <si>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</si>
  <si>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</si>
  <si>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</si>
  <si>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</si>
  <si>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</si>
  <si>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</si>
  <si>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</si>
  <si>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</si>
  <si>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</si>
  <si>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</si>
  <si>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</si>
  <si>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</si>
  <si>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</si>
  <si>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</si>
  <si>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</si>
  <si>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</si>
  <si>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</si>
  <si>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</si>
  <si>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</si>
  <si>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</si>
  <si>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</si>
  <si>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</si>
  <si>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</si>
  <si>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</si>
  <si>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</si>
  <si>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</si>
  <si>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</si>
  <si>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</si>
  <si>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</si>
  <si>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</si>
  <si>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</si>
  <si>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</si>
  <si>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</si>
  <si>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</si>
  <si>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</si>
  <si>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</si>
  <si>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</si>
  <si>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</si>
  <si>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</si>
  <si>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</si>
  <si>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</si>
  <si>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</si>
  <si>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</si>
  <si>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</si>
  <si>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</si>
  <si>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</si>
  <si>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</si>
  <si>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</si>
  <si>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</si>
  <si>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</si>
  <si>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</si>
  <si>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</si>
  <si>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</si>
  <si>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</si>
  <si>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</si>
  <si>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</si>
  <si>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</si>
  <si>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</si>
  <si>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</si>
  <si>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</si>
  <si>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</si>
  <si>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</si>
  <si>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</si>
  <si>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</si>
  <si>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</si>
  <si>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</si>
  <si>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</si>
  <si>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</si>
  <si>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</si>
  <si>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</si>
  <si>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</si>
  <si>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</si>
  <si>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</si>
  <si>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</si>
  <si>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</si>
  <si>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</si>
  <si>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</si>
  <si>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</si>
  <si>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</si>
  <si>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</si>
  <si>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</si>
  <si>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</si>
  <si>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</si>
  <si>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</si>
  <si>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</si>
  <si>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</si>
  <si>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</si>
  <si>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</si>
  <si>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</si>
  <si>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</si>
  <si>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</si>
  <si>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</si>
  <si>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</si>
  <si>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</si>
  <si>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</si>
  <si>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</si>
  <si>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</si>
  <si>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</si>
  <si>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</si>
  <si>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</si>
  <si>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</si>
  <si>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</si>
  <si>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</si>
  <si>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</si>
  <si>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</si>
  <si>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</si>
  <si>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</si>
  <si>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</si>
  <si>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</si>
  <si>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</si>
  <si>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</si>
  <si>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</si>
  <si>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</si>
  <si>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</si>
  <si>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</si>
  <si>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</si>
  <si>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</si>
  <si>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</si>
  <si>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</si>
  <si>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</si>
  <si>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</si>
  <si>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</si>
  <si>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</si>
  <si>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</si>
  <si>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</si>
  <si>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</si>
  <si>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</si>
  <si>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</si>
  <si>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</si>
  <si>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</si>
  <si>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</si>
  <si>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</si>
  <si>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</si>
  <si>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</si>
  <si>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</si>
  <si>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</si>
  <si>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</si>
  <si>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</si>
  <si>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</si>
  <si>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</si>
  <si>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</si>
  <si>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</si>
  <si>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</si>
  <si>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</si>
  <si>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</si>
  <si>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</si>
  <si>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</si>
  <si>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</si>
  <si>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</si>
  <si>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</si>
  <si>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</si>
  <si>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</si>
  <si>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</si>
  <si>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</si>
  <si>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</si>
  <si>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</si>
  <si>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</si>
  <si>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</si>
  <si>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</si>
  <si>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</si>
  <si>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</si>
  <si>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</si>
  <si>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</si>
  <si>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</si>
  <si>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</si>
  <si>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</si>
  <si>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</si>
  <si>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</si>
  <si>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</si>
  <si>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</si>
  <si>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</si>
  <si>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</si>
  <si>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</si>
  <si>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</si>
  <si>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</si>
  <si>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</si>
  <si>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</si>
  <si>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</si>
  <si>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</si>
  <si>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</si>
  <si>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</si>
  <si>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</si>
  <si>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</si>
  <si>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</si>
  <si>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</si>
  <si>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</si>
  <si>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</si>
  <si>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</si>
  <si>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</si>
  <si>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</si>
  <si>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</si>
  <si>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</si>
  <si>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</si>
  <si>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</si>
  <si>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</si>
  <si>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</si>
  <si>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</si>
  <si>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</si>
  <si>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</si>
  <si>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</si>
  <si>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</si>
  <si>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</si>
  <si>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</si>
  <si>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</si>
  <si>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</si>
  <si>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</si>
  <si>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</si>
  <si>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</si>
  <si>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</si>
  <si>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</si>
  <si>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</si>
  <si>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</si>
  <si>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</si>
  <si>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</si>
  <si>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</si>
  <si>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</si>
  <si>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</si>
  <si>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</si>
  <si>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</si>
  <si>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</si>
  <si>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</si>
  <si>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</si>
  <si>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</si>
  <si>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</si>
  <si>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</si>
  <si>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</si>
  <si>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</si>
  <si>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</si>
  <si>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</si>
  <si>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</si>
  <si>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</si>
  <si>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</si>
  <si>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</si>
  <si>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</si>
  <si>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</si>
  <si>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</si>
  <si>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</si>
  <si>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</si>
  <si>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</si>
  <si>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</si>
  <si>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</si>
  <si>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</si>
  <si>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</si>
  <si>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</si>
  <si>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</si>
  <si>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</si>
  <si>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</si>
  <si>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</si>
  <si>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</si>
  <si>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</si>
  <si>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</si>
  <si>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</si>
  <si>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</si>
  <si>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</si>
  <si>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</si>
  <si>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</si>
  <si>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</si>
  <si>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</si>
  <si>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</si>
  <si>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</si>
  <si>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</si>
  <si>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</si>
  <si>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</si>
  <si>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</si>
  <si>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</si>
  <si>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</si>
  <si>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</si>
  <si>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</si>
  <si>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</si>
  <si>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</si>
  <si>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</si>
  <si>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</si>
  <si>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</si>
  <si>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</si>
  <si>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</si>
  <si>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</si>
  <si>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</si>
  <si>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</si>
  <si>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</si>
  <si>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</si>
  <si>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</si>
  <si>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</si>
  <si>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</si>
  <si>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</si>
  <si>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</si>
  <si>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</si>
  <si>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</si>
  <si>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</si>
  <si>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</si>
  <si>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</si>
  <si>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</si>
  <si>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</si>
  <si>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</si>
  <si>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</si>
  <si>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</si>
  <si>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</si>
  <si>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</si>
  <si>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</si>
  <si>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</si>
  <si>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</si>
  <si>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</si>
  <si>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</si>
  <si>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</si>
  <si>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</si>
  <si>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</si>
  <si>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</si>
  <si>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</si>
  <si>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</si>
  <si>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</si>
  <si>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</si>
  <si>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</si>
  <si>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</si>
  <si>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</si>
  <si>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</si>
  <si>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</si>
  <si>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</si>
  <si>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</si>
  <si>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</si>
  <si>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</si>
  <si>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</si>
  <si>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</si>
  <si>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</si>
  <si>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</si>
  <si>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</si>
  <si>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</si>
  <si>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</si>
  <si>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</si>
  <si>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</si>
  <si>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</si>
  <si>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</si>
  <si>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</si>
  <si>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</si>
  <si>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</si>
  <si>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</si>
  <si>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</si>
  <si>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</si>
  <si>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</si>
  <si>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</si>
  <si>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</si>
  <si>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</si>
  <si>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</si>
  <si>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</si>
  <si>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</si>
  <si>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</si>
  <si>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</si>
  <si>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</si>
  <si>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</si>
  <si>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</si>
  <si>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</si>
  <si>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</si>
  <si>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</si>
  <si>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</si>
  <si>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</si>
  <si>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</si>
  <si>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</si>
  <si>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</si>
  <si>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</si>
  <si>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</si>
  <si>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</si>
  <si>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</si>
  <si>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</si>
  <si>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</si>
  <si>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</si>
  <si>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</si>
  <si>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</si>
  <si>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</si>
  <si>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</si>
  <si>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</si>
  <si>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</si>
  <si>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</si>
  <si>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</si>
  <si>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</si>
  <si>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</si>
  <si>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</si>
  <si>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</si>
  <si>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</si>
  <si>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</si>
  <si>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</si>
  <si>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</si>
  <si>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</si>
  <si>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</si>
  <si>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</si>
  <si>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</si>
  <si>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</si>
  <si>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</si>
  <si>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</si>
  <si>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</si>
  <si>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</si>
  <si>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</si>
  <si>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</si>
  <si>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</si>
  <si>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</si>
  <si>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</si>
  <si>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</si>
  <si>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</si>
  <si>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</si>
  <si>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</si>
  <si>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</si>
  <si>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</si>
  <si>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</si>
  <si>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</si>
  <si>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</si>
  <si>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</si>
  <si>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</si>
  <si>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</si>
  <si>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</si>
  <si>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</si>
  <si>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</si>
  <si>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</si>
  <si>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</si>
  <si>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</si>
  <si>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</si>
  <si>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</si>
  <si>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</si>
  <si>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</si>
  <si>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</si>
  <si>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</si>
  <si>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</si>
  <si>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</si>
  <si>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</si>
  <si>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</si>
  <si>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</si>
  <si>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</si>
  <si>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</si>
  <si>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</si>
  <si>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</si>
  <si>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</si>
  <si>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</si>
  <si>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</si>
  <si>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</si>
  <si>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</si>
  <si>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</si>
  <si>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</si>
  <si>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</si>
  <si>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</si>
  <si>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</si>
  <si>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</si>
  <si>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</si>
  <si>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</si>
  <si>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</si>
  <si>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</si>
  <si>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</si>
  <si>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</si>
  <si>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</si>
  <si>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</si>
  <si>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</si>
  <si>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</si>
  <si>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</si>
  <si>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</si>
  <si>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</si>
  <si>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</si>
  <si>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</si>
  <si>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</si>
  <si>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</si>
  <si>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</si>
  <si>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</si>
  <si>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</si>
  <si>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</si>
  <si>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</si>
  <si>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</si>
  <si>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</si>
  <si>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</si>
  <si>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</si>
  <si>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</si>
  <si>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</si>
  <si>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</si>
  <si>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</si>
  <si>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</si>
  <si>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</si>
  <si>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</si>
  <si>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</si>
  <si>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</si>
  <si>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</si>
  <si>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</si>
  <si>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</si>
  <si>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</si>
  <si>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</si>
  <si>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</si>
  <si>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</si>
  <si>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</si>
  <si>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</si>
  <si>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</si>
  <si>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</si>
  <si>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</si>
  <si>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</si>
  <si>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</si>
  <si>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</si>
  <si>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</si>
  <si>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</si>
  <si>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</si>
  <si>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</si>
  <si>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</si>
  <si>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</si>
  <si>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</si>
  <si>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</si>
  <si>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</si>
  <si>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</si>
  <si>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</si>
  <si>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</si>
  <si>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</si>
  <si>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</si>
  <si>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</si>
  <si>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</si>
  <si>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</si>
  <si>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</si>
  <si>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</si>
  <si>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</si>
  <si>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</si>
  <si>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</si>
  <si>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</si>
  <si>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</si>
  <si>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</si>
  <si>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</si>
  <si>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</si>
  <si>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</si>
  <si>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</si>
  <si>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</si>
  <si>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</si>
  <si>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</si>
  <si>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</si>
  <si>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</si>
  <si>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</si>
  <si>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</si>
  <si>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</si>
  <si>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</si>
  <si>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</si>
  <si>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</si>
  <si>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</si>
  <si>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</si>
  <si>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</si>
  <si>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</si>
  <si>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</si>
  <si>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</si>
  <si>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</si>
  <si>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</si>
  <si>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</si>
  <si>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</si>
  <si>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</si>
  <si>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</si>
  <si>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</si>
  <si>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</si>
  <si>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</si>
  <si>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</si>
  <si>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</si>
  <si>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</si>
  <si>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</si>
  <si>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</si>
  <si>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</si>
  <si>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</si>
  <si>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</si>
  <si>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</si>
  <si>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</si>
  <si>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</si>
  <si>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</si>
  <si>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</si>
  <si>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</si>
  <si>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</si>
  <si>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</si>
  <si>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</si>
  <si>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</si>
  <si>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</si>
  <si>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</si>
  <si>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</si>
  <si>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</si>
  <si>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</si>
  <si>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</si>
  <si>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</si>
  <si>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</si>
  <si>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</si>
  <si>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</si>
  <si>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</si>
  <si>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</si>
  <si>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</si>
  <si>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</si>
  <si>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</si>
  <si>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</si>
  <si>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</si>
  <si>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</si>
  <si>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</si>
  <si>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</si>
  <si>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</si>
  <si>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</si>
  <si>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</si>
  <si>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</si>
  <si>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</si>
  <si>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</si>
  <si>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</si>
  <si>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</si>
  <si>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</si>
  <si>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</si>
  <si>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</si>
  <si>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</si>
  <si>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</si>
  <si>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</si>
  <si>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</si>
  <si>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</si>
  <si>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</si>
  <si>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</si>
  <si>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</si>
  <si>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</si>
  <si>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</si>
  <si>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</si>
  <si>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</si>
  <si>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</si>
  <si>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</si>
  <si>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</si>
  <si>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</si>
  <si>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</si>
  <si>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</si>
  <si>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</si>
  <si>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</si>
  <si>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</si>
  <si>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</si>
  <si>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</si>
  <si>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</si>
  <si>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</si>
  <si>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</si>
  <si>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</si>
  <si>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</si>
  <si>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</si>
  <si>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</si>
  <si>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</si>
  <si>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</si>
  <si>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</si>
  <si>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</si>
  <si>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</si>
  <si>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</si>
  <si>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</si>
  <si>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</si>
  <si>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</si>
  <si>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</si>
  <si>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</si>
  <si>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</si>
  <si>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</si>
  <si>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</si>
  <si>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</si>
  <si>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</si>
  <si>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</si>
  <si>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</si>
  <si>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</si>
  <si>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</si>
  <si>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</si>
  <si>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</si>
  <si>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</si>
  <si>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</si>
  <si>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</si>
  <si>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</si>
  <si>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</si>
  <si>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</si>
  <si>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</si>
  <si>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</si>
  <si>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</si>
  <si>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</si>
  <si>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</si>
  <si>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</si>
  <si>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</si>
  <si>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</si>
  <si>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</si>
  <si>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</si>
  <si>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</si>
  <si>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</si>
  <si>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</si>
  <si>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</si>
  <si>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</si>
  <si>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</si>
  <si>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</si>
  <si>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</si>
  <si>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</si>
  <si>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</si>
  <si>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</si>
  <si>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</si>
  <si>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</si>
  <si>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</si>
  <si>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</si>
  <si>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</si>
  <si>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</si>
  <si>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</si>
  <si>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</si>
  <si>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</si>
  <si>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</si>
  <si>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</si>
  <si>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</si>
  <si>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</si>
  <si>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</si>
  <si>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</si>
  <si>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</si>
  <si>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</si>
  <si>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</si>
  <si>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</si>
  <si>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</si>
  <si>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</si>
  <si>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</si>
  <si>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</si>
  <si>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</si>
  <si>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</si>
  <si>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</si>
  <si>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</si>
  <si>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</si>
  <si>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</si>
  <si>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</si>
  <si>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</si>
  <si>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</si>
  <si>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</si>
  <si>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</si>
  <si>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</si>
  <si>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</si>
  <si>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</si>
  <si>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</si>
  <si>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</si>
  <si>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</si>
  <si>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</si>
  <si>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</si>
  <si>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</si>
  <si>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</si>
  <si>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</si>
  <si>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</si>
  <si>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</si>
  <si>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</si>
  <si>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</si>
  <si>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</si>
  <si>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</si>
  <si>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</si>
  <si>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</si>
  <si>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</si>
  <si>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</si>
  <si>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</si>
  <si>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</si>
  <si>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</si>
  <si>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</si>
  <si>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</si>
  <si>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</si>
  <si>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</si>
  <si>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</si>
  <si>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</si>
  <si>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</si>
  <si>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</si>
  <si>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</si>
  <si>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</si>
  <si>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</si>
  <si>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</si>
  <si>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</si>
  <si>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</si>
  <si>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</si>
  <si>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</si>
  <si>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</si>
  <si>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</si>
  <si>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</si>
  <si>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</si>
  <si>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</si>
  <si>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</si>
  <si>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</si>
  <si>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</si>
  <si>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</si>
  <si>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</si>
  <si>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</si>
  <si>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</si>
  <si>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</si>
  <si>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</si>
  <si>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</si>
  <si>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</si>
  <si>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</si>
  <si>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</si>
  <si>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</si>
  <si>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</si>
  <si>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</si>
  <si>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</si>
  <si>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</si>
  <si>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</si>
  <si>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</si>
  <si>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</si>
  <si>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</si>
  <si>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</si>
  <si>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</si>
  <si>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</si>
  <si>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</si>
  <si>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</si>
  <si>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</si>
  <si>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</si>
  <si>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</si>
  <si>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</si>
  <si>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</si>
  <si>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</si>
  <si>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</si>
  <si>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</si>
  <si>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</si>
  <si>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</si>
  <si>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</si>
  <si>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</si>
  <si>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</si>
  <si>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</si>
  <si>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</si>
  <si>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</si>
  <si>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</si>
  <si>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</si>
  <si>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</si>
  <si>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</si>
  <si>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</si>
  <si>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</si>
  <si>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</si>
  <si>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</si>
  <si>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</si>
  <si>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</si>
  <si>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</si>
  <si>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</si>
  <si>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</si>
  <si>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</si>
  <si>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</si>
  <si>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</si>
  <si>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</si>
  <si>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</si>
  <si>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</si>
  <si>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</si>
  <si>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</si>
  <si>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</si>
  <si>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</si>
  <si>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</si>
  <si>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</si>
  <si>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</si>
  <si>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</si>
  <si>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</si>
  <si>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</si>
  <si>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</si>
  <si>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</si>
  <si>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</si>
  <si>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</si>
  <si>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</si>
  <si>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</si>
  <si>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</si>
  <si>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</si>
  <si>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</si>
  <si>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</si>
  <si>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</si>
  <si>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</si>
  <si>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</si>
  <si>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</si>
  <si>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</si>
  <si>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</si>
  <si>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</si>
  <si>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</si>
  <si>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</si>
  <si>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</si>
  <si>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</si>
  <si>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</si>
  <si>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</si>
  <si>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</si>
  <si>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</si>
  <si>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</si>
  <si>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</si>
  <si>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</si>
  <si>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</si>
  <si>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</si>
  <si>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</si>
  <si>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</si>
  <si>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</si>
  <si>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</si>
  <si>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</si>
  <si>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</si>
  <si>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</si>
  <si>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</si>
  <si>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</si>
  <si>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</si>
  <si>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</si>
  <si>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</si>
  <si>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</si>
  <si>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</si>
  <si>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</si>
  <si>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</si>
  <si>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</si>
  <si>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</si>
  <si>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</si>
  <si>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</si>
  <si>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</si>
  <si>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</si>
  <si>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</si>
  <si>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</si>
  <si>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</si>
  <si>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</si>
  <si>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</si>
  <si>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</si>
  <si>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</si>
  <si>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</si>
  <si>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</si>
  <si>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</si>
  <si>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</si>
  <si>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</si>
  <si>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</si>
  <si>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</si>
  <si>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</si>
  <si>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</si>
  <si>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</si>
  <si>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</si>
  <si>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</si>
  <si>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</si>
  <si>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</si>
  <si>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</si>
  <si>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</si>
  <si>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</si>
  <si>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</si>
  <si>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</si>
  <si>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</si>
  <si>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</si>
  <si>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</si>
  <si>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</si>
  <si>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</si>
  <si>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</si>
  <si>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</si>
  <si>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</si>
  <si>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</si>
  <si>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</si>
  <si>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</si>
  <si>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</si>
  <si>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</si>
  <si>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</si>
  <si>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</si>
  <si>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</si>
  <si>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</si>
  <si>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</si>
  <si>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</si>
  <si>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</si>
  <si>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</si>
  <si>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</si>
  <si>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</si>
  <si>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</si>
  <si>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</si>
  <si>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</si>
  <si>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</si>
  <si>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</si>
  <si>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</si>
  <si>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</si>
  <si>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</si>
  <si>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</si>
  <si>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</si>
  <si>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</si>
  <si>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</si>
  <si>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</si>
  <si>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</si>
  <si>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</si>
  <si>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</si>
  <si>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</si>
  <si>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</si>
  <si>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</si>
  <si>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</si>
  <si>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</si>
  <si>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</si>
  <si>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</si>
  <si>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</si>
  <si>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</si>
  <si>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</si>
  <si>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</si>
  <si>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</si>
  <si>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</si>
  <si>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</si>
  <si>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</si>
  <si>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</si>
  <si>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</si>
  <si>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</si>
  <si>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</si>
  <si>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</si>
  <si>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</si>
  <si>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</si>
  <si>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</si>
  <si>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</si>
  <si>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</si>
  <si>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</si>
  <si>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</si>
  <si>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</si>
  <si>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</si>
  <si>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</si>
  <si>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</si>
  <si>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</si>
  <si>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</si>
  <si>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</si>
  <si>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</si>
  <si>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</si>
  <si>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</si>
  <si>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</si>
  <si>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</si>
  <si>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</si>
  <si>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</si>
  <si>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</si>
  <si>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</si>
  <si>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</si>
  <si>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</si>
  <si>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</si>
  <si>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</si>
  <si>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</si>
  <si>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</si>
  <si>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</si>
  <si>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</si>
  <si>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</si>
  <si>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</si>
  <si>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</si>
  <si>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</si>
  <si>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</si>
  <si>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</si>
  <si>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</si>
  <si>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</si>
  <si>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</si>
  <si>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</si>
  <si>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</si>
  <si>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</si>
  <si>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</si>
  <si>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</si>
  <si>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</si>
  <si>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</si>
  <si>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</si>
  <si>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</si>
  <si>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</si>
  <si>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</si>
  <si>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</si>
  <si>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</si>
  <si>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</si>
  <si>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</si>
  <si>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</si>
  <si>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</si>
  <si>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</si>
  <si>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</si>
  <si>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</si>
  <si>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</si>
  <si>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</si>
  <si>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</si>
  <si>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</si>
  <si>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</si>
  <si>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</si>
  <si>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</si>
  <si>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</si>
  <si>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</si>
  <si>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</si>
  <si>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</si>
  <si>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</si>
  <si>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</si>
  <si>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</si>
  <si>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</si>
  <si>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</si>
  <si>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</si>
  <si>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</si>
  <si>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</si>
  <si>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</si>
  <si>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</si>
  <si>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</si>
  <si>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</si>
  <si>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</si>
  <si>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</si>
  <si>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</si>
  <si>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</si>
  <si>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</si>
  <si>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</si>
  <si>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</si>
  <si>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</si>
  <si>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</si>
  <si>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</si>
  <si>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</si>
  <si>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</si>
  <si>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</si>
  <si>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</si>
  <si>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</si>
  <si>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</si>
  <si>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</si>
  <si>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</si>
  <si>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</si>
  <si>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</si>
  <si>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</si>
  <si>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</si>
  <si>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</si>
  <si>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</si>
  <si>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</si>
  <si>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</si>
  <si>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</si>
  <si>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</si>
  <si>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</si>
  <si>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</si>
  <si>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</si>
  <si>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</si>
  <si>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</si>
  <si>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</si>
  <si>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</si>
  <si>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</si>
  <si>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</si>
  <si>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</si>
  <si>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</si>
  <si>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</si>
  <si>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</si>
  <si>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</si>
  <si>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</si>
  <si>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</si>
  <si>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</si>
  <si>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</si>
  <si>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</si>
  <si>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</si>
  <si>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</si>
  <si>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</si>
  <si>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</si>
  <si>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</si>
  <si>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</si>
  <si>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</si>
  <si>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</si>
  <si>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</si>
  <si>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</si>
  <si>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</si>
  <si>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</si>
  <si>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</si>
  <si>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</si>
  <si>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</si>
  <si>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</si>
  <si>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</si>
  <si>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</si>
  <si>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</si>
  <si>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</si>
  <si>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</si>
  <si>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</si>
  <si>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</si>
  <si>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</si>
  <si>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</si>
  <si>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</si>
  <si>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</si>
  <si>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</si>
  <si>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</si>
  <si>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</si>
  <si>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</si>
  <si>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</si>
  <si>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</si>
  <si>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</si>
  <si>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</si>
  <si>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</si>
  <si>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</si>
  <si>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</si>
  <si>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</si>
  <si>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</si>
  <si>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</si>
  <si>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</si>
  <si>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</si>
  <si>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</si>
  <si>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</si>
  <si>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</si>
  <si>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</si>
  <si>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</si>
  <si>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</si>
  <si>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</si>
  <si>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</si>
  <si>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</si>
  <si>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</si>
  <si>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</si>
  <si>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</si>
  <si>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</si>
  <si>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</si>
  <si>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</si>
  <si>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</si>
  <si>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</si>
  <si>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</si>
  <si>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</si>
  <si>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</si>
  <si>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</si>
  <si>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</si>
  <si>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</si>
  <si>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</si>
  <si>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</si>
  <si>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</si>
  <si>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</si>
  <si>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</si>
  <si>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</si>
  <si>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</si>
  <si>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</si>
  <si>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</si>
  <si>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</si>
  <si>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</si>
  <si>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</si>
  <si>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</si>
  <si>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</si>
  <si>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</si>
  <si>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</si>
  <si>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</si>
  <si>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</si>
  <si>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</si>
  <si>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</si>
  <si>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</si>
  <si>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</si>
  <si>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</si>
  <si>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</si>
  <si>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</si>
  <si>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</si>
  <si>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</si>
  <si>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</si>
  <si>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</si>
  <si>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</si>
  <si>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</si>
  <si>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</si>
  <si>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</si>
  <si>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</si>
  <si>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</si>
  <si>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</si>
  <si>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</si>
  <si>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</si>
  <si>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</si>
  <si>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</si>
  <si>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</si>
  <si>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</si>
  <si>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</si>
  <si>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</si>
  <si>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</si>
  <si>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</si>
  <si>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</si>
  <si>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</si>
  <si>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</si>
  <si>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</si>
  <si>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</si>
  <si>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</si>
  <si>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</si>
  <si>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</si>
  <si>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</si>
  <si>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</si>
  <si>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</si>
  <si>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</si>
  <si>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</si>
  <si>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</si>
  <si>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</si>
  <si>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</si>
  <si>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</si>
  <si>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</si>
  <si>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</si>
  <si>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</si>
  <si>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</si>
  <si>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</si>
  <si>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</si>
  <si>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</si>
  <si>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</si>
  <si>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</si>
  <si>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</si>
  <si>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</si>
  <si>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</si>
  <si>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</si>
  <si>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</si>
  <si>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</si>
  <si>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</si>
  <si>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</si>
  <si>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</si>
  <si>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</si>
  <si>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</si>
  <si>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</si>
  <si>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</si>
  <si>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</si>
  <si>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</si>
  <si>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</si>
  <si>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</si>
  <si>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</si>
  <si>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</si>
  <si>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</si>
  <si>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</si>
  <si>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</si>
  <si>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</si>
  <si>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</si>
  <si>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</si>
  <si>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</si>
  <si>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</si>
  <si>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</si>
  <si>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</si>
  <si>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</si>
  <si>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</si>
  <si>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</si>
  <si>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</si>
  <si>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</si>
  <si>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</si>
  <si>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</si>
  <si>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</si>
  <si>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</si>
  <si>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</si>
  <si>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</si>
  <si>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</si>
  <si>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</si>
  <si>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</si>
  <si>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</si>
  <si>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</si>
  <si>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</si>
  <si>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</si>
  <si>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</si>
  <si>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</si>
  <si>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</si>
  <si>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</si>
  <si>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</si>
  <si>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</si>
  <si>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</si>
  <si>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</si>
  <si>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</si>
  <si>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</si>
  <si>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</si>
  <si>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</si>
  <si>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</si>
  <si>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</si>
  <si>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</si>
  <si>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</si>
  <si>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</si>
  <si>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</si>
  <si>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</si>
  <si>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</si>
  <si>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</si>
  <si>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</si>
  <si>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</si>
  <si>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</si>
  <si>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</si>
  <si>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</si>
  <si>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</si>
  <si>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</si>
  <si>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</si>
  <si>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</si>
  <si>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</si>
  <si>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</si>
  <si>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</si>
  <si>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</si>
  <si>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</si>
  <si>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</si>
  <si>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</si>
  <si>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</si>
  <si>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</si>
  <si>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</si>
  <si>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</si>
  <si>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</si>
  <si>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</si>
  <si>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</si>
  <si>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</si>
  <si>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</si>
  <si>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</si>
  <si>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</si>
  <si>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</si>
  <si>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</si>
  <si>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</si>
  <si>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</si>
  <si>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</si>
  <si>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</si>
  <si>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</si>
  <si>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</si>
  <si>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</si>
  <si>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</si>
  <si>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</si>
  <si>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</si>
  <si>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</si>
  <si>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</si>
  <si>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</si>
  <si>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</si>
  <si>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</si>
  <si>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</si>
  <si>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</si>
  <si>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</si>
  <si>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</si>
  <si>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</si>
  <si>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</si>
  <si>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</si>
  <si>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</si>
  <si>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</si>
  <si>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</si>
  <si>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</si>
  <si>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</si>
  <si>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</si>
  <si>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</si>
  <si>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</si>
  <si>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</si>
  <si>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</si>
  <si>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</si>
  <si>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</si>
  <si>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</si>
  <si>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</si>
  <si>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</si>
  <si>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</si>
  <si>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</si>
  <si>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</si>
  <si>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</si>
  <si>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</si>
  <si>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</si>
  <si>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</si>
  <si>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</si>
  <si>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</si>
  <si>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</si>
  <si>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</si>
  <si>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</si>
  <si>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</si>
  <si>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</si>
  <si>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</si>
  <si>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</si>
  <si>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</si>
  <si>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</si>
  <si>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</si>
  <si>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</si>
  <si>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</si>
  <si>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</si>
  <si>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</si>
  <si>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</si>
  <si>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</si>
  <si>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</si>
  <si>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</si>
  <si>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</si>
  <si>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</si>
  <si>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</si>
  <si>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</si>
  <si>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</si>
  <si>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</si>
  <si>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</si>
  <si>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</si>
  <si>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</si>
  <si>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</si>
  <si>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</si>
  <si>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</si>
  <si>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</si>
  <si>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</si>
  <si>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</si>
  <si>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</si>
  <si>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</si>
  <si>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</si>
  <si>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</si>
  <si>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</si>
  <si>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</si>
  <si>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</si>
  <si>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</si>
  <si>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</si>
  <si>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</si>
  <si>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</si>
  <si>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</si>
  <si>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</si>
  <si>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</si>
  <si>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</si>
  <si>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</si>
  <si>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</si>
  <si>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</si>
  <si>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</si>
  <si>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</si>
  <si>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</si>
  <si>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</si>
  <si>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</si>
  <si>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</si>
  <si>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</si>
  <si>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</si>
  <si>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</si>
  <si>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</si>
  <si>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</si>
  <si>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</si>
  <si>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</si>
  <si>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</si>
  <si>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</si>
  <si>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</si>
  <si>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</si>
  <si>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</si>
  <si>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</si>
  <si>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</si>
  <si>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</si>
  <si>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</si>
  <si>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</si>
  <si>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</si>
  <si>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</si>
  <si>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</si>
  <si>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</si>
  <si>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</si>
  <si>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</si>
  <si>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</si>
  <si>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</si>
  <si>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</si>
  <si>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</si>
  <si>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</si>
  <si>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</si>
  <si>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</si>
  <si>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</si>
  <si>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</si>
  <si>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</si>
  <si>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</si>
  <si>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</si>
  <si>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</si>
  <si>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</si>
  <si>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</si>
  <si>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</si>
  <si>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</si>
  <si>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</si>
  <si>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</si>
  <si>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</si>
  <si>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</si>
  <si>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</si>
  <si>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</si>
  <si>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</si>
  <si>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</si>
  <si>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</si>
  <si>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</si>
  <si>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</si>
  <si>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</si>
  <si>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</si>
  <si>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</si>
  <si>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</si>
  <si>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</si>
  <si>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</si>
  <si>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</si>
  <si>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</si>
  <si>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</si>
  <si>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</si>
  <si>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</si>
  <si>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</si>
  <si>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</si>
  <si>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</si>
  <si>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</si>
  <si>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</si>
  <si>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</si>
  <si>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</si>
  <si>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</si>
  <si>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</si>
  <si>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</si>
  <si>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</si>
  <si>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</si>
  <si>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</si>
  <si>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</si>
  <si>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</si>
  <si>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</si>
  <si>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</si>
  <si>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</si>
  <si>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</si>
  <si>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</si>
  <si>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</si>
  <si>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</si>
  <si>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</si>
  <si>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</si>
  <si>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</si>
  <si>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</si>
  <si>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</si>
  <si>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</si>
  <si>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</si>
  <si>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</si>
  <si>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</si>
  <si>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</si>
  <si>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</si>
  <si>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</si>
  <si>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</si>
  <si>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</si>
  <si>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</si>
  <si>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</si>
  <si>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</si>
  <si>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</si>
  <si>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</si>
  <si>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</si>
  <si>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</si>
  <si>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</si>
  <si>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</si>
  <si>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</si>
  <si>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</si>
  <si>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</si>
  <si>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</si>
  <si>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</si>
  <si>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</si>
  <si>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</si>
  <si>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</si>
  <si>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</si>
  <si>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</si>
  <si>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</si>
  <si>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</si>
  <si>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</si>
  <si>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</si>
  <si>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</si>
  <si>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</si>
  <si>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</si>
  <si>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</si>
  <si>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</si>
  <si>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</si>
  <si>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</si>
  <si>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</si>
  <si>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</si>
  <si>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</si>
  <si>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</si>
  <si>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</si>
  <si>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</si>
  <si>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</si>
  <si>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</si>
  <si>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</si>
  <si>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</si>
  <si>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</si>
  <si>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</si>
  <si>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</si>
  <si>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</si>
  <si>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</si>
  <si>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</si>
  <si>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</si>
  <si>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</si>
  <si>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</si>
  <si>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</si>
  <si>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</si>
  <si>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</si>
  <si>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</si>
  <si>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</si>
  <si>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</si>
  <si>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</si>
  <si>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</si>
  <si>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</si>
  <si>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</si>
  <si>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</si>
  <si>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</si>
  <si>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</si>
  <si>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</si>
  <si>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</si>
  <si>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</si>
  <si>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</si>
  <si>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</si>
  <si>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</si>
  <si>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</si>
  <si>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</si>
  <si>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</si>
  <si>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</si>
  <si>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</si>
  <si>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</si>
  <si>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</si>
  <si>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</si>
  <si>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</si>
  <si>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</si>
  <si>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</si>
  <si>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</si>
  <si>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</si>
  <si>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</si>
  <si>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</si>
  <si>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</si>
  <si>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</si>
  <si>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</si>
  <si>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</si>
  <si>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</si>
  <si>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</si>
  <si>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</si>
  <si>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</si>
  <si>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</si>
  <si>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</si>
  <si>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</si>
  <si>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</si>
  <si>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</si>
  <si>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</si>
  <si>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</si>
  <si>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</si>
  <si>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</si>
  <si>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</si>
  <si>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</si>
  <si>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</si>
  <si>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</si>
  <si>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</si>
  <si>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</si>
  <si>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</si>
  <si>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</si>
  <si>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</si>
  <si>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</si>
  <si>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</si>
  <si>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</si>
  <si>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</si>
  <si>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</si>
  <si>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</si>
  <si>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</si>
  <si>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</si>
  <si>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</si>
  <si>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Gordana Mazalović</t>
  </si>
  <si>
    <t>01/3658-627 098/821/074</t>
  </si>
  <si>
    <t>gordana.mazalovic@kif.hr</t>
  </si>
  <si>
    <t>OBZOR 2020 Science and tehnology in childhood obesity policy- STOP</t>
  </si>
  <si>
    <t>Znanstveno-istraživački projekt Science and Technology in childhood Obesity Policy (STOP) financiran je u sklopu mehanizma Obzor 2020. Okuplja stručnjake iz više od 20 institucija, a bavi se istraživanjem različitih aspekata fenomena dječje pretilosti. Iz projekta su se tijekom 2019 godine financirale dvije grupe troškova: 1) rad istraživača na Projektu; 2) troškovi putovanja na sastanke Projekta te na različita događanja povezana s diseminacijom rezultata Projekta.</t>
  </si>
  <si>
    <t>Projekt: With Establishement of national Care 
and development centers we support elite Athletes
 in balancing their sports and education/employment results "WE-CARE"</t>
  </si>
  <si>
    <t xml:space="preserve">Projekt: Creating mechanisms for continuous
 implementation of the sport club for health
 guidelines in the European union
 SCforH </t>
  </si>
  <si>
    <t>k818050.006</t>
  </si>
  <si>
    <t>Razvoj i izvedba poslijediplomskog specijalističkog studija prevencije i rehabilitacije sportskih ozljeda na engleskom jeziku</t>
  </si>
  <si>
    <t>Genos d.o.o</t>
  </si>
  <si>
    <t>Poslijediplomski specijalistički studij prevencije i rehabilitacije sportskih ozljeda na engleskom jeziku iz područja biomedicine i zdravstva u trajanju od 11 kolegija, za hrvatske i strane studente koristit će nove tehnologije (e-kolegiji, digitalni materijali) i tako pridonijeti rješavanju problema manjka programa u ovom području kao i internacionalizaciji visokog obrazovanja i relevantnosti za tržište rada te mobilnosti. Studenti će steći konkurentne kompetencije za rad u sektorima zdravlja i sporta u RH i EU, gdje postoji stalna potreba za ovim stručnjacima.Učinci provedbe su razvijen i akreditiran poslijediplomski specijalistički studij Prevencije i rehabilitacije sportskih ozljeda na engleskom jeziku koji će razvit Kineziološki fakultet Sveučilišta u Zagrebu u suradnji s specijalnom bolnicom Sv. Katarina.Učinci provedbe su razvijen i akreditiran poslijediplomski specijalistički studij Prevencije i rehabilitacije sportskih ozljeda na engleskom jeziku koji će razvit Kineziološki fakultet Sveučilišta u Zagrebu u suradnji s specijalnom bolnicom Sv. Katarina.iz projekat se financira sljedeće:
- razvoj, akreditiranje, predstavljanje i izvedba studijskog programa na engleskom jeziku,
-promidžba i vidljivost studijskog programa na engleskom jeziku i
-upravljanje projektom i administracija.</t>
  </si>
  <si>
    <t xml:space="preserve">CREATING MECHANISMS FOR CONTINUOUS IMPLEMENTATION OF THE SPORTS CLUB 
FOR HEALTH GUIDELINES IN THE EUROPEAN UNION </t>
  </si>
  <si>
    <t xml:space="preserve">With Establishment of national Care and development centers 
we support elite Athletes in balancing their sports and education/employment Results (WE_CARE)  </t>
  </si>
  <si>
    <t>12.10.2018.</t>
  </si>
  <si>
    <t>12.10.2021.</t>
  </si>
  <si>
    <t>DRŽAVNI 
PRORAČUN RH</t>
  </si>
  <si>
    <t>01.01.2020.</t>
  </si>
  <si>
    <t>31.12.2022.</t>
  </si>
  <si>
    <t>01.06.2018.</t>
  </si>
  <si>
    <t>31.05.2022.</t>
  </si>
  <si>
    <t>EUROPEAN COMMISSION</t>
  </si>
  <si>
    <t>EUROPEAN 
COMMISSION</t>
  </si>
  <si>
    <t>EUROPEAN
 COMMISSION</t>
  </si>
  <si>
    <t>IMPERIAL
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</si>
</sst>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b/>
      <i/>
      <sz val="16"/>
      <name val="Calibri"/>
      <family val="2"/>
    </font>
    <font>
      <sz val="8"/>
      <color rgb="FF1F497D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BC2E6"/>
        <bgColor rgb="FF000000"/>
      </patternFill>
    </fill>
  </fills>
  <borders count="5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8" fillId="57" borderId="1" xfId="16" quotePrefix="1" applyFont="1" applyFill="1" applyAlignment="1" applyProtection="1">
      <alignment horizontal="left" vertical="center" wrapText="1" justifyLastLine="1"/>
      <protection locked="0"/>
    </xf>
    <xf numFmtId="3" fontId="24" fillId="4" borderId="1" xfId="9" applyNumberFormat="1" applyFont="1" applyAlignment="1" applyProtection="1">
      <alignment horizontal="left" vertical="center" wrapText="1"/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4" fontId="71" fillId="52" borderId="26" xfId="0" applyNumberFormat="1" applyFont="1" applyFill="1" applyBorder="1" applyAlignment="1" applyProtection="1">
      <alignment wrapText="1"/>
      <protection locked="0"/>
    </xf>
    <xf numFmtId="0" fontId="55" fillId="58" borderId="0" xfId="0" applyFont="1" applyFill="1" applyAlignment="1" applyProtection="1">
      <alignment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72" fillId="0" borderId="54" xfId="0" applyNumberFormat="1" applyFont="1" applyBorder="1" applyAlignment="1" applyProtection="1">
      <alignment vertical="center" wrapText="1"/>
      <protection locked="0"/>
    </xf>
    <xf numFmtId="0" fontId="0" fillId="0" borderId="40" xfId="0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7" t="s">
        <v>2247</v>
      </c>
      <c r="D3" s="288"/>
      <c r="E3" s="289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90" t="s">
        <v>2336</v>
      </c>
      <c r="D4" s="291"/>
      <c r="E4" s="292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90" t="s">
        <v>2337</v>
      </c>
      <c r="D5" s="291"/>
      <c r="E5" s="292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90" t="s">
        <v>2338</v>
      </c>
      <c r="D6" s="291"/>
      <c r="E6" s="292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90" t="s">
        <v>2339</v>
      </c>
      <c r="D7" s="291"/>
      <c r="E7" s="292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6" t="s">
        <v>2140</v>
      </c>
      <c r="C9" s="285"/>
      <c r="D9" s="285"/>
      <c r="E9" s="285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6" t="s">
        <v>3</v>
      </c>
      <c r="C10" s="285"/>
      <c r="D10" s="285"/>
      <c r="E10" s="285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4"/>
      <c r="C11" s="285"/>
      <c r="D11" s="285"/>
      <c r="E11" s="285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54273191</v>
      </c>
      <c r="D14" s="163">
        <f>+D15+D16</f>
        <v>62814664</v>
      </c>
      <c r="E14" s="163">
        <f>+E15+E16</f>
        <v>61435929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54263191</v>
      </c>
      <c r="D15" s="166">
        <f>'PLAN PRIHODA I PRIMITAKA '!D68</f>
        <v>62804664</v>
      </c>
      <c r="E15" s="166">
        <f>'PLAN PRIHODA I PRIMITAKA '!D109</f>
        <v>61425929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10000</v>
      </c>
      <c r="D16" s="166">
        <f>'PLAN PRIHODA I PRIMITAKA '!D75</f>
        <v>10000</v>
      </c>
      <c r="E16" s="166">
        <f>'PLAN PRIHODA I PRIMITAKA '!D116</f>
        <v>10000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55285953</v>
      </c>
      <c r="D17" s="170">
        <f>+D18+D19</f>
        <v>62526729</v>
      </c>
      <c r="E17" s="170">
        <f>+E18+E19</f>
        <v>60094487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41160372</v>
      </c>
      <c r="D18" s="172">
        <f>'PLAN RASHODA I IZDATAKA'!D72</f>
        <v>39657126</v>
      </c>
      <c r="E18" s="172">
        <f>'PLAN RASHODA I IZDATAKA'!D92</f>
        <v>37244487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14125581</v>
      </c>
      <c r="D19" s="172">
        <f>'PLAN RASHODA I IZDATAKA'!D80</f>
        <v>22869603</v>
      </c>
      <c r="E19" s="172">
        <f>'PLAN RASHODA I IZDATAKA'!D100</f>
        <v>22850000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-1012762</v>
      </c>
      <c r="D20" s="163">
        <f>+D14-D17</f>
        <v>287935</v>
      </c>
      <c r="E20" s="163">
        <f>+E14-E17</f>
        <v>1341442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4"/>
      <c r="C21" s="285"/>
      <c r="D21" s="285"/>
      <c r="E21" s="285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3538112</v>
      </c>
      <c r="D23" s="171">
        <f>'PLAN PRIHODA I PRIMITAKA '!D46</f>
        <v>2525350</v>
      </c>
      <c r="E23" s="171">
        <f>'PLAN PRIHODA I PRIMITAKA '!D87</f>
        <v>2813285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-2525350</v>
      </c>
      <c r="D24" s="175">
        <f>'PLAN PRIHODA I PRIMITAKA '!D48</f>
        <v>-2813285</v>
      </c>
      <c r="E24" s="176">
        <f>'PLAN PRIHODA I PRIMITAKA '!D89</f>
        <v>-4154727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4"/>
      <c r="C25" s="285"/>
      <c r="D25" s="285"/>
      <c r="E25" s="285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4"/>
      <c r="C30" s="285"/>
      <c r="D30" s="285"/>
      <c r="E30" s="285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tabSelected="1" zoomScaleNormal="100" workbookViewId="0">
      <pane ySplit="2" topLeftCell="A3" activePane="bottomLeft" state="frozen"/>
      <selection pane="bottomLeft" activeCell="I10" sqref="I10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3" t="s">
        <v>758</v>
      </c>
      <c r="B1" s="293"/>
      <c r="C1" s="293"/>
      <c r="D1" s="293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26069681</v>
      </c>
      <c r="H3" s="185">
        <v>26496146</v>
      </c>
      <c r="I3" s="185">
        <v>26728890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12</v>
      </c>
      <c r="D4" s="138" t="str">
        <f t="shared" ref="D4:D67" si="4">IFERROR(VLOOKUP(E4,$Q$6:$T$200,4,FALSE),"")</f>
        <v>Sredstva učešća za pomoći</v>
      </c>
      <c r="E4" s="150" t="s">
        <v>777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104648</v>
      </c>
      <c r="H4" s="185"/>
      <c r="I4" s="185"/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55000</v>
      </c>
      <c r="H5" s="185">
        <v>55000</v>
      </c>
      <c r="I5" s="185">
        <v>55000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1310000</v>
      </c>
      <c r="H6" s="185">
        <v>1029000</v>
      </c>
      <c r="I6" s="185">
        <v>1029000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9730000</v>
      </c>
      <c r="H7" s="185">
        <v>9730000</v>
      </c>
      <c r="I7" s="185">
        <v>9730000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575259</v>
      </c>
      <c r="H8" s="185">
        <v>482706</v>
      </c>
      <c r="I8" s="185">
        <v>329857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51</v>
      </c>
      <c r="D9" s="138" t="str">
        <f t="shared" si="4"/>
        <v xml:space="preserve">Pomoći EU </v>
      </c>
      <c r="E9" s="150">
        <v>632311700</v>
      </c>
      <c r="F9" s="191" t="str">
        <f t="shared" si="5"/>
        <v>Tekuće pomoći od institucija i tijela EU - ostalo</v>
      </c>
      <c r="G9" s="185">
        <v>70000</v>
      </c>
      <c r="H9" s="185">
        <v>949251</v>
      </c>
      <c r="I9" s="185">
        <v>956712</v>
      </c>
      <c r="K9" s="141" t="str">
        <f t="shared" si="6"/>
        <v>632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636130000</v>
      </c>
      <c r="F10" s="191" t="str">
        <f t="shared" si="5"/>
        <v>Tekuće pomoći proračunskim korisnicima iz proračuna JLP(R)S koji im nije nadležan</v>
      </c>
      <c r="G10" s="185">
        <v>13641220</v>
      </c>
      <c r="H10" s="185">
        <v>22502220</v>
      </c>
      <c r="I10" s="185">
        <v>22502220</v>
      </c>
      <c r="K10" s="141" t="str">
        <f t="shared" si="6"/>
        <v>636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561</v>
      </c>
      <c r="D11" s="138" t="str">
        <f t="shared" si="4"/>
        <v>Europski socijalni fond (ESF)</v>
      </c>
      <c r="E11" s="150">
        <v>632310561</v>
      </c>
      <c r="F11" s="191" t="str">
        <f t="shared" si="5"/>
        <v>Europski socijalni fond (ESF)</v>
      </c>
      <c r="G11" s="185">
        <v>593006</v>
      </c>
      <c r="H11" s="185"/>
      <c r="I11" s="185"/>
      <c r="K11" s="141" t="str">
        <f t="shared" si="6"/>
        <v>632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663130000</v>
      </c>
      <c r="F12" s="191" t="str">
        <f t="shared" si="5"/>
        <v>Tekuće donacije od trgovačkih društava</v>
      </c>
      <c r="G12" s="185">
        <v>1614377</v>
      </c>
      <c r="H12" s="185">
        <v>1560341</v>
      </c>
      <c r="I12" s="185">
        <v>94250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61</v>
      </c>
      <c r="D13" s="138" t="str">
        <f t="shared" si="4"/>
        <v xml:space="preserve">Donacije </v>
      </c>
      <c r="E13" s="150">
        <v>663120000</v>
      </c>
      <c r="F13" s="191" t="str">
        <f t="shared" si="5"/>
        <v>Tekuće donacije od neprofitnih organizacija</v>
      </c>
      <c r="G13" s="185">
        <v>500000</v>
      </c>
      <c r="H13" s="185"/>
      <c r="I13" s="185"/>
      <c r="K13" s="141" t="str">
        <f t="shared" si="6"/>
        <v>663</v>
      </c>
      <c r="L13" s="141" t="str">
        <f t="shared" si="7"/>
        <v>66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71</v>
      </c>
      <c r="D14" s="138" t="str">
        <f t="shared" si="4"/>
        <v>Prihodi od prodaje ili zamjene nefinancijske imovine i naknade s naslova osiguranja</v>
      </c>
      <c r="E14" s="150">
        <v>721110071</v>
      </c>
      <c r="F14" s="191" t="str">
        <f t="shared" si="5"/>
        <v>Stambeni objekti za zaposlene izvor 71</v>
      </c>
      <c r="G14" s="185">
        <v>10000</v>
      </c>
      <c r="H14" s="185">
        <v>10000</v>
      </c>
      <c r="I14" s="185">
        <v>10000</v>
      </c>
      <c r="K14" s="141" t="str">
        <f t="shared" si="6"/>
        <v>721</v>
      </c>
      <c r="L14" s="141" t="str">
        <f t="shared" si="7"/>
        <v>72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54" activePane="bottomLeft" state="frozen"/>
      <selection pane="bottomLeft" activeCell="I67" sqref="I67:I76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4" t="s">
        <v>757</v>
      </c>
      <c r="B1" s="294"/>
      <c r="C1" s="294"/>
      <c r="D1" s="294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31</v>
      </c>
      <c r="D3" s="146" t="str">
        <f t="shared" ref="D3" si="0">IFERROR(VLOOKUP(C3,$O$6:$P$23,2,FALSE),"")</f>
        <v>Vlastiti prihodi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152</v>
      </c>
      <c r="H3" s="146" t="str">
        <f t="shared" ref="H3" si="2">IFERROR(VLOOKUP(G3,$X$6:$Y$200,2,FALSE),"")</f>
        <v>REDOVNA DJELATNOST SVEUČILIŠTA U ZAGREBU (IZ EVIDENCIJSKIH PRIHODA)</v>
      </c>
      <c r="I3" s="185">
        <v>195000</v>
      </c>
      <c r="J3" s="185">
        <v>195000</v>
      </c>
      <c r="K3" s="185">
        <v>195000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31</v>
      </c>
      <c r="D4" s="146" t="str">
        <f t="shared" ref="D4:D67" si="3">IFERROR(VLOOKUP(C4,$O$6:$P$23,2,FALSE),"")</f>
        <v>Vlastiti prihodi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152</v>
      </c>
      <c r="H4" s="146" t="str">
        <f t="shared" ref="H4:H67" si="5">IFERROR(VLOOKUP(G4,$X$6:$Y$200,2,FALSE),"")</f>
        <v>REDOVNA DJELATNOST SVEUČILIŠTA U ZAGREBU (IZ EVIDENCIJSKIH PRIHODA)</v>
      </c>
      <c r="I4" s="185">
        <v>32175</v>
      </c>
      <c r="J4" s="185">
        <v>32175</v>
      </c>
      <c r="K4" s="185">
        <v>32175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31</v>
      </c>
      <c r="D5" s="146" t="str">
        <f t="shared" si="3"/>
        <v>Vlastiti prihodi</v>
      </c>
      <c r="E5" s="151">
        <v>3211</v>
      </c>
      <c r="F5" s="146" t="str">
        <f t="shared" si="4"/>
        <v>Službena putovanja</v>
      </c>
      <c r="G5" s="186" t="s">
        <v>152</v>
      </c>
      <c r="H5" s="146" t="str">
        <f t="shared" si="5"/>
        <v>REDOVNA DJELATNOST SVEUČILIŠTA U ZAGREBU (IZ EVIDENCIJSKIH PRIHODA)</v>
      </c>
      <c r="I5" s="185">
        <v>49500</v>
      </c>
      <c r="J5" s="185">
        <v>27500</v>
      </c>
      <c r="K5" s="185">
        <v>27500</v>
      </c>
      <c r="M5" s="141" t="str">
        <f t="shared" si="6"/>
        <v>321</v>
      </c>
      <c r="N5" s="141" t="str">
        <f t="shared" si="7"/>
        <v>32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31</v>
      </c>
      <c r="D6" s="146" t="str">
        <f t="shared" si="3"/>
        <v>Vlastiti prihodi</v>
      </c>
      <c r="E6" s="151">
        <v>3221</v>
      </c>
      <c r="F6" s="146" t="str">
        <f t="shared" si="4"/>
        <v>Uredski materijal i ostali materijalni rashodi</v>
      </c>
      <c r="G6" s="186" t="s">
        <v>152</v>
      </c>
      <c r="H6" s="146" t="str">
        <f t="shared" si="5"/>
        <v>REDOVNA DJELATNOST SVEUČILIŠTA U ZAGREBU (IZ EVIDENCIJSKIH PRIHODA)</v>
      </c>
      <c r="I6" s="185">
        <v>30500</v>
      </c>
      <c r="J6" s="185">
        <v>30500</v>
      </c>
      <c r="K6" s="185">
        <v>30500</v>
      </c>
      <c r="M6" s="141" t="str">
        <f t="shared" si="6"/>
        <v>322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31</v>
      </c>
      <c r="D7" s="146" t="str">
        <f t="shared" si="3"/>
        <v>Vlastiti prihodi</v>
      </c>
      <c r="E7" s="151">
        <v>3223</v>
      </c>
      <c r="F7" s="146" t="str">
        <f t="shared" si="4"/>
        <v>Energija</v>
      </c>
      <c r="G7" s="186" t="s">
        <v>152</v>
      </c>
      <c r="H7" s="146" t="str">
        <f t="shared" si="5"/>
        <v>REDOVNA DJELATNOST SVEUČILIŠTA U ZAGREBU (IZ EVIDENCIJSKIH PRIHODA)</v>
      </c>
      <c r="I7" s="185">
        <v>231575</v>
      </c>
      <c r="J7" s="185">
        <v>231575</v>
      </c>
      <c r="K7" s="185">
        <v>231575</v>
      </c>
      <c r="M7" s="141" t="str">
        <f t="shared" si="6"/>
        <v>322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31</v>
      </c>
      <c r="D8" s="146" t="str">
        <f t="shared" si="3"/>
        <v>Vlastiti prihodi</v>
      </c>
      <c r="E8" s="151">
        <v>3224</v>
      </c>
      <c r="F8" s="146" t="str">
        <f t="shared" si="4"/>
        <v>Materijal i dijelovi za tekuće i investicijsko održavanje</v>
      </c>
      <c r="G8" s="186" t="s">
        <v>152</v>
      </c>
      <c r="H8" s="146" t="str">
        <f t="shared" si="5"/>
        <v>REDOVNA DJELATNOST SVEUČILIŠTA U ZAGREBU (IZ EVIDENCIJSKIH PRIHODA)</v>
      </c>
      <c r="I8" s="185">
        <v>20000</v>
      </c>
      <c r="J8" s="185">
        <v>20000</v>
      </c>
      <c r="K8" s="185">
        <v>20000</v>
      </c>
      <c r="M8" s="141" t="str">
        <f t="shared" si="6"/>
        <v>322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31</v>
      </c>
      <c r="D9" s="146" t="str">
        <f t="shared" si="3"/>
        <v>Vlastiti prihodi</v>
      </c>
      <c r="E9" s="151">
        <v>3232</v>
      </c>
      <c r="F9" s="146" t="str">
        <f t="shared" si="4"/>
        <v>Usluge tekućeg i investicijskog održavanja</v>
      </c>
      <c r="G9" s="186" t="s">
        <v>152</v>
      </c>
      <c r="H9" s="146" t="str">
        <f t="shared" si="5"/>
        <v>REDOVNA DJELATNOST SVEUČILIŠTA U ZAGREBU (IZ EVIDENCIJSKIH PRIHODA)</v>
      </c>
      <c r="I9" s="185">
        <v>81200</v>
      </c>
      <c r="J9" s="185">
        <v>81200</v>
      </c>
      <c r="K9" s="185">
        <v>81200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31</v>
      </c>
      <c r="D10" s="146" t="str">
        <f t="shared" si="3"/>
        <v>Vlastiti prihodi</v>
      </c>
      <c r="E10" s="151">
        <v>3233</v>
      </c>
      <c r="F10" s="146" t="str">
        <f t="shared" si="4"/>
        <v>Usluge promidžbe i informiranja</v>
      </c>
      <c r="G10" s="186" t="s">
        <v>152</v>
      </c>
      <c r="H10" s="146" t="str">
        <f t="shared" si="5"/>
        <v>REDOVNA DJELATNOST SVEUČILIŠTA U ZAGREBU (IZ EVIDENCIJSKIH PRIHODA)</v>
      </c>
      <c r="I10" s="185">
        <v>34000</v>
      </c>
      <c r="J10" s="185">
        <v>10000</v>
      </c>
      <c r="K10" s="185">
        <v>10000</v>
      </c>
      <c r="M10" s="141" t="str">
        <f t="shared" si="6"/>
        <v>323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31</v>
      </c>
      <c r="D11" s="146" t="str">
        <f t="shared" si="3"/>
        <v>Vlastiti prihodi</v>
      </c>
      <c r="E11" s="151">
        <v>3234</v>
      </c>
      <c r="F11" s="146" t="str">
        <f t="shared" si="4"/>
        <v>Komunalne usluge</v>
      </c>
      <c r="G11" s="186" t="s">
        <v>152</v>
      </c>
      <c r="H11" s="146" t="str">
        <f t="shared" si="5"/>
        <v>REDOVNA DJELATNOST SVEUČILIŠTA U ZAGREBU (IZ EVIDENCIJSKIH PRIHODA)</v>
      </c>
      <c r="I11" s="185">
        <v>69800</v>
      </c>
      <c r="J11" s="185">
        <v>69800</v>
      </c>
      <c r="K11" s="185">
        <v>69800</v>
      </c>
      <c r="M11" s="141" t="str">
        <f t="shared" si="6"/>
        <v>323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31</v>
      </c>
      <c r="D12" s="146" t="str">
        <f t="shared" si="3"/>
        <v>Vlastiti prihodi</v>
      </c>
      <c r="E12" s="151">
        <v>3235</v>
      </c>
      <c r="F12" s="146" t="str">
        <f t="shared" si="4"/>
        <v>Zakupnine i najamnine</v>
      </c>
      <c r="G12" s="186" t="s">
        <v>152</v>
      </c>
      <c r="H12" s="146" t="str">
        <f t="shared" si="5"/>
        <v>REDOVNA DJELATNOST SVEUČILIŠTA U ZAGREBU (IZ EVIDENCIJSKIH PRIHODA)</v>
      </c>
      <c r="I12" s="185">
        <v>32250</v>
      </c>
      <c r="J12" s="185">
        <v>32250</v>
      </c>
      <c r="K12" s="185">
        <v>32250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31</v>
      </c>
      <c r="D13" s="146" t="str">
        <f t="shared" si="3"/>
        <v>Vlastiti prihodi</v>
      </c>
      <c r="E13" s="151">
        <v>3237</v>
      </c>
      <c r="F13" s="146" t="str">
        <f t="shared" si="4"/>
        <v>Intelektualne i osobne usluge</v>
      </c>
      <c r="G13" s="186" t="s">
        <v>152</v>
      </c>
      <c r="H13" s="146" t="str">
        <f t="shared" si="5"/>
        <v>REDOVNA DJELATNOST SVEUČILIŠTA U ZAGREBU (IZ EVIDENCIJSKIH PRIHODA)</v>
      </c>
      <c r="I13" s="185">
        <v>250000</v>
      </c>
      <c r="J13" s="185">
        <v>250000</v>
      </c>
      <c r="K13" s="185">
        <v>250000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31</v>
      </c>
      <c r="D14" s="146" t="str">
        <f t="shared" si="3"/>
        <v>Vlastiti prihodi</v>
      </c>
      <c r="E14" s="151">
        <v>3239</v>
      </c>
      <c r="F14" s="146" t="str">
        <f t="shared" si="4"/>
        <v>Ostale usluge</v>
      </c>
      <c r="G14" s="186" t="s">
        <v>152</v>
      </c>
      <c r="H14" s="146" t="str">
        <f t="shared" si="5"/>
        <v>REDOVNA DJELATNOST SVEUČILIŠTA U ZAGREBU (IZ EVIDENCIJSKIH PRIHODA)</v>
      </c>
      <c r="I14" s="185">
        <v>299000</v>
      </c>
      <c r="J14" s="185">
        <v>64000</v>
      </c>
      <c r="K14" s="185">
        <v>64000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31</v>
      </c>
      <c r="D15" s="146" t="str">
        <f t="shared" si="3"/>
        <v>Vlastiti prihodi</v>
      </c>
      <c r="E15" s="151">
        <v>3241</v>
      </c>
      <c r="F15" s="146" t="str">
        <f t="shared" si="4"/>
        <v>Naknade troškova osobama izvan radnog odnosa</v>
      </c>
      <c r="G15" s="186" t="s">
        <v>152</v>
      </c>
      <c r="H15" s="146" t="str">
        <f t="shared" si="5"/>
        <v>REDOVNA DJELATNOST SVEUČILIŠTA U ZAGREBU (IZ EVIDENCIJSKIH PRIHODA)</v>
      </c>
      <c r="I15" s="185">
        <v>15000</v>
      </c>
      <c r="J15" s="185">
        <v>15000</v>
      </c>
      <c r="K15" s="185">
        <v>15000</v>
      </c>
      <c r="M15" s="141" t="str">
        <f t="shared" si="6"/>
        <v>324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31</v>
      </c>
      <c r="D16" s="146" t="str">
        <f t="shared" si="3"/>
        <v>Vlastiti prihodi</v>
      </c>
      <c r="E16" s="151">
        <v>3293</v>
      </c>
      <c r="F16" s="146" t="str">
        <f t="shared" si="4"/>
        <v>Reprezentacija</v>
      </c>
      <c r="G16" s="186" t="s">
        <v>152</v>
      </c>
      <c r="H16" s="146" t="str">
        <f t="shared" si="5"/>
        <v>REDOVNA DJELATNOST SVEUČILIŠTA U ZAGREBU (IZ EVIDENCIJSKIH PRIHODA)</v>
      </c>
      <c r="I16" s="185">
        <v>5000</v>
      </c>
      <c r="J16" s="185">
        <v>5000</v>
      </c>
      <c r="K16" s="185">
        <v>5000</v>
      </c>
      <c r="M16" s="141" t="str">
        <f t="shared" si="6"/>
        <v>329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3"/>
        <v>Vlastiti prihodi</v>
      </c>
      <c r="E17" s="151">
        <v>3299</v>
      </c>
      <c r="F17" s="146" t="str">
        <f t="shared" si="4"/>
        <v>Ostali nespomenuti rashodi poslovanja</v>
      </c>
      <c r="G17" s="186" t="s">
        <v>152</v>
      </c>
      <c r="H17" s="146" t="str">
        <f t="shared" si="5"/>
        <v>REDOVNA DJELATNOST SVEUČILIŠTA U ZAGREBU (IZ EVIDENCIJSKIH PRIHODA)</v>
      </c>
      <c r="I17" s="185">
        <v>20000</v>
      </c>
      <c r="J17" s="185">
        <v>20000</v>
      </c>
      <c r="K17" s="185">
        <v>20000</v>
      </c>
      <c r="M17" s="141" t="str">
        <f t="shared" si="6"/>
        <v>329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43</v>
      </c>
      <c r="D18" s="146" t="str">
        <f t="shared" si="3"/>
        <v>Ostali prihodi za posebne namjene</v>
      </c>
      <c r="E18" s="151">
        <v>3111</v>
      </c>
      <c r="F18" s="146" t="str">
        <f t="shared" si="4"/>
        <v>Plaće za redovan rad</v>
      </c>
      <c r="G18" s="186" t="s">
        <v>152</v>
      </c>
      <c r="H18" s="146" t="str">
        <f t="shared" si="5"/>
        <v>REDOVNA DJELATNOST SVEUČILIŠTA U ZAGREBU (IZ EVIDENCIJSKIH PRIHODA)</v>
      </c>
      <c r="I18" s="185">
        <v>2897548</v>
      </c>
      <c r="J18" s="185">
        <v>2640052</v>
      </c>
      <c r="K18" s="185">
        <v>2553346</v>
      </c>
      <c r="M18" s="141" t="str">
        <f t="shared" si="6"/>
        <v>311</v>
      </c>
      <c r="N18" s="141" t="str">
        <f t="shared" si="7"/>
        <v>31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43</v>
      </c>
      <c r="D19" s="146" t="str">
        <f t="shared" si="3"/>
        <v>Ostali prihodi za posebne namjene</v>
      </c>
      <c r="E19" s="151">
        <v>3112</v>
      </c>
      <c r="F19" s="146" t="str">
        <f t="shared" si="4"/>
        <v>Plaće u naravi</v>
      </c>
      <c r="G19" s="186" t="s">
        <v>152</v>
      </c>
      <c r="H19" s="146" t="str">
        <f t="shared" si="5"/>
        <v>REDOVNA DJELATNOST SVEUČILIŠTA U ZAGREBU (IZ EVIDENCIJSKIH PRIHODA)</v>
      </c>
      <c r="I19" s="185">
        <v>47900</v>
      </c>
      <c r="J19" s="185">
        <v>47900</v>
      </c>
      <c r="K19" s="185">
        <v>47900</v>
      </c>
      <c r="M19" s="141" t="str">
        <f t="shared" si="6"/>
        <v>311</v>
      </c>
      <c r="N19" s="141" t="str">
        <f t="shared" si="7"/>
        <v>31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43</v>
      </c>
      <c r="D20" s="146" t="str">
        <f t="shared" si="3"/>
        <v>Ostali prihodi za posebne namjene</v>
      </c>
      <c r="E20" s="151">
        <v>3121</v>
      </c>
      <c r="F20" s="146" t="str">
        <f t="shared" si="4"/>
        <v>Ostali rashodi za zaposlene</v>
      </c>
      <c r="G20" s="186" t="s">
        <v>152</v>
      </c>
      <c r="H20" s="146" t="str">
        <f t="shared" si="5"/>
        <v>REDOVNA DJELATNOST SVEUČILIŠTA U ZAGREBU (IZ EVIDENCIJSKIH PRIHODA)</v>
      </c>
      <c r="I20" s="185">
        <v>18000</v>
      </c>
      <c r="J20" s="185">
        <v>15000</v>
      </c>
      <c r="K20" s="185">
        <v>12000</v>
      </c>
      <c r="M20" s="141" t="str">
        <f t="shared" si="6"/>
        <v>312</v>
      </c>
      <c r="N20" s="141" t="str">
        <f t="shared" si="7"/>
        <v>31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43</v>
      </c>
      <c r="D21" s="146" t="str">
        <f t="shared" si="3"/>
        <v>Ostali prihodi za posebne namjene</v>
      </c>
      <c r="E21" s="151">
        <v>3132</v>
      </c>
      <c r="F21" s="146" t="str">
        <f t="shared" si="4"/>
        <v>Doprinosi za obvezno zdravstveno osiguranje</v>
      </c>
      <c r="G21" s="186" t="s">
        <v>152</v>
      </c>
      <c r="H21" s="146" t="str">
        <f t="shared" si="5"/>
        <v>REDOVNA DJELATNOST SVEUČILIŠTA U ZAGREBU (IZ EVIDENCIJSKIH PRIHODA)</v>
      </c>
      <c r="I21" s="185">
        <v>478095</v>
      </c>
      <c r="J21" s="185">
        <v>437825</v>
      </c>
      <c r="K21" s="185">
        <v>406962</v>
      </c>
      <c r="M21" s="141" t="str">
        <f t="shared" si="6"/>
        <v>313</v>
      </c>
      <c r="N21" s="141" t="str">
        <f t="shared" si="7"/>
        <v>31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43</v>
      </c>
      <c r="D22" s="146" t="str">
        <f t="shared" si="3"/>
        <v>Ostali prihodi za posebne namjene</v>
      </c>
      <c r="E22" s="151">
        <v>3211</v>
      </c>
      <c r="F22" s="146" t="str">
        <f t="shared" si="4"/>
        <v>Službena putovanja</v>
      </c>
      <c r="G22" s="186" t="s">
        <v>152</v>
      </c>
      <c r="H22" s="146" t="str">
        <f t="shared" si="5"/>
        <v>REDOVNA DJELATNOST SVEUČILIŠTA U ZAGREBU (IZ EVIDENCIJSKIH PRIHODA)</v>
      </c>
      <c r="I22" s="185">
        <v>595146</v>
      </c>
      <c r="J22" s="185">
        <v>427802</v>
      </c>
      <c r="K22" s="185">
        <v>427802</v>
      </c>
      <c r="M22" s="141" t="str">
        <f t="shared" si="6"/>
        <v>321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43</v>
      </c>
      <c r="D23" s="146" t="str">
        <f t="shared" si="3"/>
        <v>Ostali prihodi za posebne namjene</v>
      </c>
      <c r="E23" s="151">
        <v>3212</v>
      </c>
      <c r="F23" s="146" t="str">
        <f t="shared" si="4"/>
        <v>Naknade za prijevoz, za rad na terenu i odvojeni život</v>
      </c>
      <c r="G23" s="186" t="s">
        <v>152</v>
      </c>
      <c r="H23" s="146" t="str">
        <f t="shared" si="5"/>
        <v>REDOVNA DJELATNOST SVEUČILIŠTA U ZAGREBU (IZ EVIDENCIJSKIH PRIHODA)</v>
      </c>
      <c r="I23" s="185">
        <v>21460</v>
      </c>
      <c r="J23" s="185">
        <v>15370</v>
      </c>
      <c r="K23" s="185">
        <v>11890</v>
      </c>
      <c r="M23" s="141" t="str">
        <f t="shared" si="6"/>
        <v>321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3"/>
        <v>Ostali prihodi za posebne namjene</v>
      </c>
      <c r="E24" s="151">
        <v>3213</v>
      </c>
      <c r="F24" s="146" t="str">
        <f t="shared" si="4"/>
        <v>Stručno usavršavanje zaposlenika</v>
      </c>
      <c r="G24" s="186" t="s">
        <v>152</v>
      </c>
      <c r="H24" s="146" t="str">
        <f t="shared" si="5"/>
        <v>REDOVNA DJELATNOST SVEUČILIŠTA U ZAGREBU (IZ EVIDENCIJSKIH PRIHODA)</v>
      </c>
      <c r="I24" s="185">
        <v>30000</v>
      </c>
      <c r="J24" s="185">
        <v>30000</v>
      </c>
      <c r="K24" s="185">
        <v>30000</v>
      </c>
      <c r="M24" s="141" t="str">
        <f t="shared" si="6"/>
        <v>321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3"/>
        <v>Ostali prihodi za posebne namjene</v>
      </c>
      <c r="E25" s="151">
        <v>3221</v>
      </c>
      <c r="F25" s="146" t="str">
        <f t="shared" si="4"/>
        <v>Uredski materijal i ostali materijalni rashodi</v>
      </c>
      <c r="G25" s="186" t="s">
        <v>152</v>
      </c>
      <c r="H25" s="146" t="str">
        <f t="shared" si="5"/>
        <v>REDOVNA DJELATNOST SVEUČILIŠTA U ZAGREBU (IZ EVIDENCIJSKIH PRIHODA)</v>
      </c>
      <c r="I25" s="185">
        <v>351000</v>
      </c>
      <c r="J25" s="185">
        <v>351000</v>
      </c>
      <c r="K25" s="185">
        <v>351000</v>
      </c>
      <c r="M25" s="141" t="str">
        <f t="shared" si="6"/>
        <v>322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3"/>
        <v>Ostali prihodi za posebne namjene</v>
      </c>
      <c r="E26" s="151">
        <v>3223</v>
      </c>
      <c r="F26" s="146" t="str">
        <f t="shared" si="4"/>
        <v>Energija</v>
      </c>
      <c r="G26" s="186" t="s">
        <v>152</v>
      </c>
      <c r="H26" s="146" t="str">
        <f t="shared" si="5"/>
        <v>REDOVNA DJELATNOST SVEUČILIŠTA U ZAGREBU (IZ EVIDENCIJSKIH PRIHODA)</v>
      </c>
      <c r="I26" s="185">
        <v>1017425</v>
      </c>
      <c r="J26" s="185">
        <v>1017425</v>
      </c>
      <c r="K26" s="185">
        <v>1017425</v>
      </c>
      <c r="M26" s="141" t="str">
        <f t="shared" si="6"/>
        <v>322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3"/>
        <v>Ostali prihodi za posebne namjene</v>
      </c>
      <c r="E27" s="151">
        <v>3224</v>
      </c>
      <c r="F27" s="146" t="str">
        <f t="shared" si="4"/>
        <v>Materijal i dijelovi za tekuće i investicijsko održavanje</v>
      </c>
      <c r="G27" s="186" t="s">
        <v>152</v>
      </c>
      <c r="H27" s="146" t="str">
        <f t="shared" si="5"/>
        <v>REDOVNA DJELATNOST SVEUČILIŠTA U ZAGREBU (IZ EVIDENCIJSKIH PRIHODA)</v>
      </c>
      <c r="I27" s="185">
        <v>30000</v>
      </c>
      <c r="J27" s="185">
        <v>30000</v>
      </c>
      <c r="K27" s="185">
        <v>30000</v>
      </c>
      <c r="M27" s="141" t="str">
        <f t="shared" si="6"/>
        <v>322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3"/>
        <v>Ostali prihodi za posebne namjene</v>
      </c>
      <c r="E28" s="151">
        <v>3225</v>
      </c>
      <c r="F28" s="146" t="str">
        <f t="shared" si="4"/>
        <v>Sitni inventar i auto gume</v>
      </c>
      <c r="G28" s="186" t="s">
        <v>152</v>
      </c>
      <c r="H28" s="146" t="str">
        <f t="shared" si="5"/>
        <v>REDOVNA DJELATNOST SVEUČILIŠTA U ZAGREBU (IZ EVIDENCIJSKIH PRIHODA)</v>
      </c>
      <c r="I28" s="185">
        <v>45000</v>
      </c>
      <c r="J28" s="185">
        <v>45000</v>
      </c>
      <c r="K28" s="185">
        <v>45000</v>
      </c>
      <c r="M28" s="141" t="str">
        <f t="shared" si="6"/>
        <v>322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3"/>
        <v>Ostali prihodi za posebne namjene</v>
      </c>
      <c r="E29" s="151">
        <v>3231</v>
      </c>
      <c r="F29" s="146" t="str">
        <f t="shared" si="4"/>
        <v>Usluge telefona, pošte i prijevoza</v>
      </c>
      <c r="G29" s="186" t="s">
        <v>152</v>
      </c>
      <c r="H29" s="146" t="str">
        <f t="shared" si="5"/>
        <v>REDOVNA DJELATNOST SVEUČILIŠTA U ZAGREBU (IZ EVIDENCIJSKIH PRIHODA)</v>
      </c>
      <c r="I29" s="185">
        <v>295762</v>
      </c>
      <c r="J29" s="185">
        <v>295762</v>
      </c>
      <c r="K29" s="185">
        <v>295762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3232</v>
      </c>
      <c r="F30" s="146" t="str">
        <f t="shared" si="4"/>
        <v>Usluge tekućeg i investicijskog održavanja</v>
      </c>
      <c r="G30" s="186" t="s">
        <v>152</v>
      </c>
      <c r="H30" s="146" t="str">
        <f t="shared" si="5"/>
        <v>REDOVNA DJELATNOST SVEUČILIŠTA U ZAGREBU (IZ EVIDENCIJSKIH PRIHODA)</v>
      </c>
      <c r="I30" s="185">
        <v>168800</v>
      </c>
      <c r="J30" s="185">
        <v>168800</v>
      </c>
      <c r="K30" s="185">
        <v>168800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3233</v>
      </c>
      <c r="F31" s="146" t="str">
        <f t="shared" si="4"/>
        <v>Usluge promidžbe i informiranja</v>
      </c>
      <c r="G31" s="186" t="s">
        <v>152</v>
      </c>
      <c r="H31" s="146" t="str">
        <f t="shared" si="5"/>
        <v>REDOVNA DJELATNOST SVEUČILIŠTA U ZAGREBU (IZ EVIDENCIJSKIH PRIHODA)</v>
      </c>
      <c r="I31" s="185">
        <v>276000</v>
      </c>
      <c r="J31" s="185">
        <v>276000</v>
      </c>
      <c r="K31" s="185">
        <v>276000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3234</v>
      </c>
      <c r="F32" s="146" t="str">
        <f t="shared" si="4"/>
        <v>Komunalne usluge</v>
      </c>
      <c r="G32" s="186" t="s">
        <v>152</v>
      </c>
      <c r="H32" s="146" t="str">
        <f t="shared" si="5"/>
        <v>REDOVNA DJELATNOST SVEUČILIŠTA U ZAGREBU (IZ EVIDENCIJSKIH PRIHODA)</v>
      </c>
      <c r="I32" s="185">
        <v>202200</v>
      </c>
      <c r="J32" s="185">
        <v>202200</v>
      </c>
      <c r="K32" s="185">
        <v>202200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3235</v>
      </c>
      <c r="F33" s="146" t="str">
        <f t="shared" si="4"/>
        <v>Zakupnine i najamnine</v>
      </c>
      <c r="G33" s="186" t="s">
        <v>152</v>
      </c>
      <c r="H33" s="146" t="str">
        <f t="shared" si="5"/>
        <v>REDOVNA DJELATNOST SVEUČILIŠTA U ZAGREBU (IZ EVIDENCIJSKIH PRIHODA)</v>
      </c>
      <c r="I33" s="185">
        <v>178652</v>
      </c>
      <c r="J33" s="185">
        <v>178652</v>
      </c>
      <c r="K33" s="185">
        <v>178652</v>
      </c>
      <c r="M33" s="141" t="str">
        <f t="shared" si="6"/>
        <v>323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3236</v>
      </c>
      <c r="F34" s="146" t="str">
        <f t="shared" si="4"/>
        <v>Zdravstvene i veterinarske usluge</v>
      </c>
      <c r="G34" s="186" t="s">
        <v>152</v>
      </c>
      <c r="H34" s="146" t="str">
        <f t="shared" si="5"/>
        <v>REDOVNA DJELATNOST SVEUČILIŠTA U ZAGREBU (IZ EVIDENCIJSKIH PRIHODA)</v>
      </c>
      <c r="I34" s="185">
        <v>123000</v>
      </c>
      <c r="J34" s="185">
        <v>123000</v>
      </c>
      <c r="K34" s="185">
        <v>123000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3"/>
        <v>Ostali prihodi za posebne namjene</v>
      </c>
      <c r="E35" s="151">
        <v>3237</v>
      </c>
      <c r="F35" s="146" t="str">
        <f t="shared" si="4"/>
        <v>Intelektualne i osobne usluge</v>
      </c>
      <c r="G35" s="186" t="s">
        <v>152</v>
      </c>
      <c r="H35" s="146" t="str">
        <f t="shared" si="5"/>
        <v>REDOVNA DJELATNOST SVEUČILIŠTA U ZAGREBU (IZ EVIDENCIJSKIH PRIHODA)</v>
      </c>
      <c r="I35" s="185">
        <v>1049540</v>
      </c>
      <c r="J35" s="185">
        <v>1046217</v>
      </c>
      <c r="K35" s="185">
        <v>1050481</v>
      </c>
      <c r="M35" s="141" t="str">
        <f t="shared" si="6"/>
        <v>323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3"/>
        <v>Ostali prihodi za posebne namjene</v>
      </c>
      <c r="E36" s="151">
        <v>3238</v>
      </c>
      <c r="F36" s="146" t="str">
        <f t="shared" si="4"/>
        <v>Računalne usluge</v>
      </c>
      <c r="G36" s="186" t="s">
        <v>152</v>
      </c>
      <c r="H36" s="146" t="str">
        <f t="shared" si="5"/>
        <v>REDOVNA DJELATNOST SVEUČILIŠTA U ZAGREBU (IZ EVIDENCIJSKIH PRIHODA)</v>
      </c>
      <c r="I36" s="185">
        <v>139980</v>
      </c>
      <c r="J36" s="185">
        <v>139980</v>
      </c>
      <c r="K36" s="185">
        <v>139980</v>
      </c>
      <c r="M36" s="141" t="str">
        <f t="shared" si="6"/>
        <v>323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3239</v>
      </c>
      <c r="F37" s="146" t="str">
        <f t="shared" si="4"/>
        <v>Ostale usluge</v>
      </c>
      <c r="G37" s="186" t="s">
        <v>152</v>
      </c>
      <c r="H37" s="146" t="str">
        <f t="shared" si="5"/>
        <v>REDOVNA DJELATNOST SVEUČILIŠTA U ZAGREBU (IZ EVIDENCIJSKIH PRIHODA)</v>
      </c>
      <c r="I37" s="185">
        <v>249877</v>
      </c>
      <c r="J37" s="185">
        <v>249577</v>
      </c>
      <c r="K37" s="185">
        <v>249877</v>
      </c>
      <c r="M37" s="141" t="str">
        <f t="shared" si="6"/>
        <v>323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3241</v>
      </c>
      <c r="F38" s="146" t="str">
        <f t="shared" si="4"/>
        <v>Naknade troškova osobama izvan radnog odnosa</v>
      </c>
      <c r="G38" s="186" t="s">
        <v>152</v>
      </c>
      <c r="H38" s="146" t="str">
        <f t="shared" si="5"/>
        <v>REDOVNA DJELATNOST SVEUČILIŠTA U ZAGREBU (IZ EVIDENCIJSKIH PRIHODA)</v>
      </c>
      <c r="I38" s="185">
        <v>95386</v>
      </c>
      <c r="J38" s="185">
        <v>95386</v>
      </c>
      <c r="K38" s="185">
        <v>95511</v>
      </c>
      <c r="M38" s="141" t="str">
        <f t="shared" si="6"/>
        <v>324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3292</v>
      </c>
      <c r="F39" s="146" t="str">
        <f t="shared" si="4"/>
        <v>Premije osiguranja</v>
      </c>
      <c r="G39" s="186" t="s">
        <v>152</v>
      </c>
      <c r="H39" s="146" t="str">
        <f t="shared" si="5"/>
        <v>REDOVNA DJELATNOST SVEUČILIŠTA U ZAGREBU (IZ EVIDENCIJSKIH PRIHODA)</v>
      </c>
      <c r="I39" s="185">
        <v>311700</v>
      </c>
      <c r="J39" s="185">
        <v>311700</v>
      </c>
      <c r="K39" s="185">
        <v>311700</v>
      </c>
      <c r="M39" s="141" t="str">
        <f t="shared" si="6"/>
        <v>329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3293</v>
      </c>
      <c r="F40" s="146" t="str">
        <f t="shared" si="4"/>
        <v>Reprezentacija</v>
      </c>
      <c r="G40" s="186" t="s">
        <v>152</v>
      </c>
      <c r="H40" s="146" t="str">
        <f t="shared" si="5"/>
        <v>REDOVNA DJELATNOST SVEUČILIŠTA U ZAGREBU (IZ EVIDENCIJSKIH PRIHODA)</v>
      </c>
      <c r="I40" s="185">
        <v>225000</v>
      </c>
      <c r="J40" s="185">
        <v>225000</v>
      </c>
      <c r="K40" s="185">
        <v>225000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3295</v>
      </c>
      <c r="F41" s="146" t="str">
        <f t="shared" si="4"/>
        <v>Pristojbe i naknade</v>
      </c>
      <c r="G41" s="186" t="s">
        <v>152</v>
      </c>
      <c r="H41" s="146" t="str">
        <f t="shared" si="5"/>
        <v>REDOVNA DJELATNOST SVEUČILIŠTA U ZAGREBU (IZ EVIDENCIJSKIH PRIHODA)</v>
      </c>
      <c r="I41" s="185">
        <v>18000</v>
      </c>
      <c r="J41" s="185">
        <v>18000</v>
      </c>
      <c r="K41" s="185">
        <v>18000</v>
      </c>
      <c r="M41" s="141" t="str">
        <f t="shared" si="6"/>
        <v>329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3299</v>
      </c>
      <c r="F42" s="146" t="str">
        <f t="shared" si="4"/>
        <v>Ostali nespomenuti rashodi poslovanja</v>
      </c>
      <c r="G42" s="186" t="s">
        <v>152</v>
      </c>
      <c r="H42" s="146" t="str">
        <f t="shared" si="5"/>
        <v>REDOVNA DJELATNOST SVEUČILIŠTA U ZAGREBU (IZ EVIDENCIJSKIH PRIHODA)</v>
      </c>
      <c r="I42" s="185">
        <v>256259</v>
      </c>
      <c r="J42" s="185">
        <v>256259</v>
      </c>
      <c r="K42" s="185">
        <v>256259</v>
      </c>
      <c r="M42" s="141" t="str">
        <f t="shared" si="6"/>
        <v>329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3431</v>
      </c>
      <c r="F43" s="146" t="str">
        <f t="shared" si="4"/>
        <v>Bankarske usluge i usluge platnog prometa</v>
      </c>
      <c r="G43" s="186" t="s">
        <v>152</v>
      </c>
      <c r="H43" s="146" t="str">
        <f t="shared" si="5"/>
        <v>REDOVNA DJELATNOST SVEUČILIŠTA U ZAGREBU (IZ EVIDENCIJSKIH PRIHODA)</v>
      </c>
      <c r="I43" s="185">
        <v>20000</v>
      </c>
      <c r="J43" s="185">
        <v>20000</v>
      </c>
      <c r="K43" s="185">
        <v>20000</v>
      </c>
      <c r="M43" s="141" t="str">
        <f t="shared" si="6"/>
        <v>343</v>
      </c>
      <c r="N43" s="141" t="str">
        <f t="shared" si="7"/>
        <v>34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4221</v>
      </c>
      <c r="F44" s="146" t="str">
        <f t="shared" si="4"/>
        <v>Uredska oprema i namještaj</v>
      </c>
      <c r="G44" s="186" t="s">
        <v>152</v>
      </c>
      <c r="H44" s="146" t="str">
        <f t="shared" si="5"/>
        <v>REDOVNA DJELATNOST SVEUČILIŠTA U ZAGREBU (IZ EVIDENCIJSKIH PRIHODA)</v>
      </c>
      <c r="I44" s="185">
        <v>110000</v>
      </c>
      <c r="J44" s="185">
        <v>110000</v>
      </c>
      <c r="K44" s="185">
        <v>110000</v>
      </c>
      <c r="M44" s="141" t="str">
        <f t="shared" si="6"/>
        <v>422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4222</v>
      </c>
      <c r="F45" s="146" t="str">
        <f t="shared" si="4"/>
        <v>Komunikacijska oprema</v>
      </c>
      <c r="G45" s="186" t="s">
        <v>152</v>
      </c>
      <c r="H45" s="146" t="str">
        <f t="shared" si="5"/>
        <v>REDOVNA DJELATNOST SVEUČILIŠTA U ZAGREBU (IZ EVIDENCIJSKIH PRIHODA)</v>
      </c>
      <c r="I45" s="185">
        <v>20000</v>
      </c>
      <c r="J45" s="185">
        <v>20000</v>
      </c>
      <c r="K45" s="185">
        <v>20000</v>
      </c>
      <c r="M45" s="141" t="str">
        <f t="shared" si="6"/>
        <v>422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4223</v>
      </c>
      <c r="F46" s="146" t="str">
        <f t="shared" si="4"/>
        <v>Oprema za održavanje i zaštitu</v>
      </c>
      <c r="G46" s="186" t="s">
        <v>152</v>
      </c>
      <c r="H46" s="146" t="str">
        <f t="shared" si="5"/>
        <v>REDOVNA DJELATNOST SVEUČILIŠTA U ZAGREBU (IZ EVIDENCIJSKIH PRIHODA)</v>
      </c>
      <c r="I46" s="185">
        <v>30000</v>
      </c>
      <c r="J46" s="185">
        <v>30000</v>
      </c>
      <c r="K46" s="185">
        <v>30000</v>
      </c>
      <c r="M46" s="141" t="str">
        <f t="shared" si="6"/>
        <v>422</v>
      </c>
      <c r="N46" s="141" t="str">
        <f t="shared" si="7"/>
        <v>42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4226</v>
      </c>
      <c r="F47" s="146" t="str">
        <f t="shared" si="4"/>
        <v>Sportska i glazbena oprema</v>
      </c>
      <c r="G47" s="186" t="s">
        <v>152</v>
      </c>
      <c r="H47" s="146" t="str">
        <f t="shared" si="5"/>
        <v>REDOVNA DJELATNOST SVEUČILIŠTA U ZAGREBU (IZ EVIDENCIJSKIH PRIHODA)</v>
      </c>
      <c r="I47" s="185">
        <v>80000</v>
      </c>
      <c r="J47" s="185">
        <v>80000</v>
      </c>
      <c r="K47" s="185">
        <v>80000</v>
      </c>
      <c r="M47" s="141" t="str">
        <f t="shared" si="6"/>
        <v>422</v>
      </c>
      <c r="N47" s="141" t="str">
        <f t="shared" si="7"/>
        <v>42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4227</v>
      </c>
      <c r="F48" s="146" t="str">
        <f t="shared" si="4"/>
        <v>Uređaji, strojevi i oprema za ostale namjene</v>
      </c>
      <c r="G48" s="186" t="s">
        <v>152</v>
      </c>
      <c r="H48" s="146" t="str">
        <f t="shared" si="5"/>
        <v>REDOVNA DJELATNOST SVEUČILIŠTA U ZAGREBU (IZ EVIDENCIJSKIH PRIHODA)</v>
      </c>
      <c r="I48" s="185">
        <v>200000</v>
      </c>
      <c r="J48" s="185">
        <v>200000</v>
      </c>
      <c r="K48" s="185">
        <v>200000</v>
      </c>
      <c r="M48" s="141" t="str">
        <f t="shared" si="6"/>
        <v>422</v>
      </c>
      <c r="N48" s="141" t="str">
        <f t="shared" si="7"/>
        <v>42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4241</v>
      </c>
      <c r="F49" s="146" t="str">
        <f t="shared" si="4"/>
        <v>Knjige</v>
      </c>
      <c r="G49" s="186" t="s">
        <v>152</v>
      </c>
      <c r="H49" s="146" t="str">
        <f t="shared" si="5"/>
        <v>REDOVNA DJELATNOST SVEUČILIŠTA U ZAGREBU (IZ EVIDENCIJSKIH PRIHODA)</v>
      </c>
      <c r="I49" s="185">
        <v>30000</v>
      </c>
      <c r="J49" s="185">
        <v>30000</v>
      </c>
      <c r="K49" s="185">
        <v>30000</v>
      </c>
      <c r="M49" s="141" t="str">
        <f t="shared" si="6"/>
        <v>424</v>
      </c>
      <c r="N49" s="141" t="str">
        <f t="shared" si="7"/>
        <v>42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4262</v>
      </c>
      <c r="F50" s="146" t="str">
        <f t="shared" si="4"/>
        <v>Ulaganja u računalne programe</v>
      </c>
      <c r="G50" s="186" t="s">
        <v>152</v>
      </c>
      <c r="H50" s="146" t="str">
        <f t="shared" si="5"/>
        <v>REDOVNA DJELATNOST SVEUČILIŠTA U ZAGREBU (IZ EVIDENCIJSKIH PRIHODA)</v>
      </c>
      <c r="I50" s="185">
        <v>10000</v>
      </c>
      <c r="J50" s="185">
        <v>10000</v>
      </c>
      <c r="K50" s="185">
        <v>10000</v>
      </c>
      <c r="M50" s="141" t="str">
        <f t="shared" si="6"/>
        <v>426</v>
      </c>
      <c r="N50" s="141" t="str">
        <f t="shared" si="7"/>
        <v>42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71</v>
      </c>
      <c r="D51" s="146" t="str">
        <f t="shared" si="3"/>
        <v>Prihodi od nefin. imovine i nadoknade štete s osnova osig.</v>
      </c>
      <c r="E51" s="151">
        <v>4221</v>
      </c>
      <c r="F51" s="146" t="str">
        <f t="shared" si="4"/>
        <v>Uredska oprema i namještaj</v>
      </c>
      <c r="G51" s="186" t="s">
        <v>152</v>
      </c>
      <c r="H51" s="146" t="str">
        <f t="shared" si="5"/>
        <v>REDOVNA DJELATNOST SVEUČILIŠTA U ZAGREBU (IZ EVIDENCIJSKIH PRIHODA)</v>
      </c>
      <c r="I51" s="185">
        <v>10000</v>
      </c>
      <c r="J51" s="185">
        <v>10000</v>
      </c>
      <c r="K51" s="185">
        <v>10000</v>
      </c>
      <c r="M51" s="141" t="str">
        <f t="shared" si="6"/>
        <v>422</v>
      </c>
      <c r="N51" s="141" t="str">
        <f t="shared" si="7"/>
        <v>42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52</v>
      </c>
      <c r="D52" s="146" t="str">
        <f t="shared" si="3"/>
        <v>Ostale pomoći</v>
      </c>
      <c r="E52" s="151">
        <v>3211</v>
      </c>
      <c r="F52" s="146" t="str">
        <f t="shared" si="4"/>
        <v>Službena putovanja</v>
      </c>
      <c r="G52" s="186" t="s">
        <v>152</v>
      </c>
      <c r="H52" s="146" t="str">
        <f t="shared" si="5"/>
        <v>REDOVNA DJELATNOST SVEUČILIŠTA U ZAGREBU (IZ EVIDENCIJSKIH PRIHODA)</v>
      </c>
      <c r="I52" s="185">
        <v>20000</v>
      </c>
      <c r="J52" s="185">
        <v>20000</v>
      </c>
      <c r="K52" s="185">
        <v>20000</v>
      </c>
      <c r="M52" s="141" t="str">
        <f t="shared" si="6"/>
        <v>321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3"/>
        <v>Ostale pomoći</v>
      </c>
      <c r="E53" s="151">
        <v>3231</v>
      </c>
      <c r="F53" s="146" t="str">
        <f t="shared" si="4"/>
        <v>Usluge telefona, pošte i prijevoza</v>
      </c>
      <c r="G53" s="186" t="s">
        <v>152</v>
      </c>
      <c r="H53" s="146" t="str">
        <f t="shared" si="5"/>
        <v>REDOVNA DJELATNOST SVEUČILIŠTA U ZAGREBU (IZ EVIDENCIJSKIH PRIHODA)</v>
      </c>
      <c r="I53" s="185">
        <v>30000</v>
      </c>
      <c r="J53" s="185">
        <v>30000</v>
      </c>
      <c r="K53" s="185">
        <v>30000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52</v>
      </c>
      <c r="D54" s="146" t="str">
        <f t="shared" si="3"/>
        <v>Ostale pomoći</v>
      </c>
      <c r="E54" s="151">
        <v>3233</v>
      </c>
      <c r="F54" s="146" t="str">
        <f t="shared" si="4"/>
        <v>Usluge promidžbe i informiranja</v>
      </c>
      <c r="G54" s="186" t="s">
        <v>152</v>
      </c>
      <c r="H54" s="146" t="str">
        <f t="shared" si="5"/>
        <v>REDOVNA DJELATNOST SVEUČILIŠTA U ZAGREBU (IZ EVIDENCIJSKIH PRIHODA)</v>
      </c>
      <c r="I54" s="185">
        <v>39000</v>
      </c>
      <c r="J54" s="185"/>
      <c r="K54" s="185"/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52</v>
      </c>
      <c r="D55" s="146" t="str">
        <f t="shared" si="3"/>
        <v>Ostale pomoći</v>
      </c>
      <c r="E55" s="151">
        <v>3236</v>
      </c>
      <c r="F55" s="146" t="str">
        <f t="shared" si="4"/>
        <v>Zdravstvene i veterinarske usluge</v>
      </c>
      <c r="G55" s="186" t="s">
        <v>152</v>
      </c>
      <c r="H55" s="146" t="str">
        <f t="shared" si="5"/>
        <v>REDOVNA DJELATNOST SVEUČILIŠTA U ZAGREBU (IZ EVIDENCIJSKIH PRIHODA)</v>
      </c>
      <c r="I55" s="185">
        <v>23000</v>
      </c>
      <c r="J55" s="185">
        <v>23000</v>
      </c>
      <c r="K55" s="185">
        <v>23000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52</v>
      </c>
      <c r="D56" s="146" t="str">
        <f t="shared" si="3"/>
        <v>Ostale pomoći</v>
      </c>
      <c r="E56" s="151">
        <v>3239</v>
      </c>
      <c r="F56" s="146" t="str">
        <f t="shared" si="4"/>
        <v>Ostale usluge</v>
      </c>
      <c r="G56" s="186" t="s">
        <v>152</v>
      </c>
      <c r="H56" s="146" t="str">
        <f t="shared" si="5"/>
        <v>REDOVNA DJELATNOST SVEUČILIŠTA U ZAGREBU (IZ EVIDENCIJSKIH PRIHODA)</v>
      </c>
      <c r="I56" s="185">
        <v>29000</v>
      </c>
      <c r="J56" s="185">
        <v>29000</v>
      </c>
      <c r="K56" s="185">
        <v>29000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52</v>
      </c>
      <c r="D57" s="146" t="str">
        <f t="shared" si="3"/>
        <v>Ostale pomoći</v>
      </c>
      <c r="E57" s="151">
        <v>3295</v>
      </c>
      <c r="F57" s="146" t="str">
        <f t="shared" si="4"/>
        <v>Pristojbe i naknade</v>
      </c>
      <c r="G57" s="186" t="s">
        <v>152</v>
      </c>
      <c r="H57" s="146" t="str">
        <f t="shared" si="5"/>
        <v>REDOVNA DJELATNOST SVEUČILIŠTA U ZAGREBU (IZ EVIDENCIJSKIH PRIHODA)</v>
      </c>
      <c r="I57" s="185">
        <v>40220</v>
      </c>
      <c r="J57" s="185">
        <v>40220</v>
      </c>
      <c r="K57" s="185">
        <v>40220</v>
      </c>
      <c r="M57" s="141" t="str">
        <f t="shared" si="6"/>
        <v>329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4126</v>
      </c>
      <c r="F58" s="146" t="str">
        <f t="shared" si="4"/>
        <v>Ostala nematerijalna imovina</v>
      </c>
      <c r="G58" s="186" t="s">
        <v>152</v>
      </c>
      <c r="H58" s="146" t="str">
        <f t="shared" si="5"/>
        <v>REDOVNA DJELATNOST SVEUČILIŠTA U ZAGREBU (IZ EVIDENCIJSKIH PRIHODA)</v>
      </c>
      <c r="I58" s="185">
        <v>12500000</v>
      </c>
      <c r="J58" s="185">
        <v>22000000</v>
      </c>
      <c r="K58" s="185">
        <v>22000000</v>
      </c>
      <c r="M58" s="141" t="str">
        <f t="shared" si="6"/>
        <v>412</v>
      </c>
      <c r="N58" s="141" t="str">
        <f t="shared" si="7"/>
        <v>41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52</v>
      </c>
      <c r="D59" s="146" t="str">
        <f t="shared" si="3"/>
        <v>Ostale pomoći</v>
      </c>
      <c r="E59" s="151">
        <v>4225</v>
      </c>
      <c r="F59" s="146" t="str">
        <f t="shared" si="4"/>
        <v>Instrumenti, uređaji i strojevi</v>
      </c>
      <c r="G59" s="186" t="s">
        <v>152</v>
      </c>
      <c r="H59" s="146" t="str">
        <f t="shared" si="5"/>
        <v>REDOVNA DJELATNOST SVEUČILIŠTA U ZAGREBU (IZ EVIDENCIJSKIH PRIHODA)</v>
      </c>
      <c r="I59" s="185">
        <v>120000</v>
      </c>
      <c r="J59" s="185">
        <v>120000</v>
      </c>
      <c r="K59" s="185">
        <v>120000</v>
      </c>
      <c r="M59" s="141" t="str">
        <f t="shared" si="6"/>
        <v>422</v>
      </c>
      <c r="N59" s="141" t="str">
        <f t="shared" si="7"/>
        <v>42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52</v>
      </c>
      <c r="D60" s="146" t="str">
        <f t="shared" si="3"/>
        <v>Ostale pomoći</v>
      </c>
      <c r="E60" s="151">
        <v>4225</v>
      </c>
      <c r="F60" s="146" t="str">
        <f t="shared" si="4"/>
        <v>Instrumenti, uređaji i strojevi</v>
      </c>
      <c r="G60" s="186" t="s">
        <v>152</v>
      </c>
      <c r="H60" s="146" t="str">
        <f t="shared" si="5"/>
        <v>REDOVNA DJELATNOST SVEUČILIŠTA U ZAGREBU (IZ EVIDENCIJSKIH PRIHODA)</v>
      </c>
      <c r="I60" s="185">
        <v>120000</v>
      </c>
      <c r="J60" s="185">
        <v>120000</v>
      </c>
      <c r="K60" s="185">
        <v>120000</v>
      </c>
      <c r="M60" s="141" t="str">
        <f t="shared" si="6"/>
        <v>422</v>
      </c>
      <c r="N60" s="141" t="str">
        <f t="shared" si="7"/>
        <v>42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52</v>
      </c>
      <c r="D61" s="146" t="str">
        <f t="shared" si="3"/>
        <v>Ostale pomoći</v>
      </c>
      <c r="E61" s="151">
        <v>4227</v>
      </c>
      <c r="F61" s="146" t="str">
        <f t="shared" si="4"/>
        <v>Uređaji, strojevi i oprema za ostale namjene</v>
      </c>
      <c r="G61" s="186" t="s">
        <v>152</v>
      </c>
      <c r="H61" s="146" t="str">
        <f t="shared" si="5"/>
        <v>REDOVNA DJELATNOST SVEUČILIŠTA U ZAGREBU (IZ EVIDENCIJSKIH PRIHODA)</v>
      </c>
      <c r="I61" s="185">
        <v>120000</v>
      </c>
      <c r="J61" s="185">
        <v>120000</v>
      </c>
      <c r="K61" s="185">
        <v>120000</v>
      </c>
      <c r="M61" s="141" t="str">
        <f t="shared" si="6"/>
        <v>422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52</v>
      </c>
      <c r="D62" s="146" t="str">
        <f t="shared" si="3"/>
        <v>Ostale pomoći</v>
      </c>
      <c r="E62" s="151">
        <v>4541</v>
      </c>
      <c r="F62" s="146" t="str">
        <f t="shared" si="4"/>
        <v>Dodatna ulaganja za ostalu nefinancijsku imovinu</v>
      </c>
      <c r="G62" s="186" t="s">
        <v>152</v>
      </c>
      <c r="H62" s="146" t="str">
        <f t="shared" si="5"/>
        <v>REDOVNA DJELATNOST SVEUČILIŠTA U ZAGREBU (IZ EVIDENCIJSKIH PRIHODA)</v>
      </c>
      <c r="I62" s="185">
        <v>600000</v>
      </c>
      <c r="J62" s="185"/>
      <c r="K62" s="185"/>
      <c r="M62" s="141" t="str">
        <f t="shared" si="6"/>
        <v>454</v>
      </c>
      <c r="N62" s="141" t="str">
        <f t="shared" si="7"/>
        <v>45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61</v>
      </c>
      <c r="D63" s="146" t="str">
        <f t="shared" si="3"/>
        <v>Donacije</v>
      </c>
      <c r="E63" s="151">
        <v>3237</v>
      </c>
      <c r="F63" s="146" t="str">
        <f t="shared" si="4"/>
        <v>Intelektualne i osobne usluge</v>
      </c>
      <c r="G63" s="186" t="s">
        <v>152</v>
      </c>
      <c r="H63" s="146" t="str">
        <f t="shared" si="5"/>
        <v>REDOVNA DJELATNOST SVEUČILIŠTA U ZAGREBU (IZ EVIDENCIJSKIH PRIHODA)</v>
      </c>
      <c r="I63" s="185">
        <f>7000+205000+47500</f>
        <v>259500</v>
      </c>
      <c r="J63" s="185"/>
      <c r="K63" s="185"/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61</v>
      </c>
      <c r="D64" s="146" t="str">
        <f t="shared" si="3"/>
        <v>Donacije</v>
      </c>
      <c r="E64" s="151">
        <v>3239</v>
      </c>
      <c r="F64" s="146" t="str">
        <f t="shared" si="4"/>
        <v>Ostale usluge</v>
      </c>
      <c r="G64" s="186" t="s">
        <v>152</v>
      </c>
      <c r="H64" s="146" t="str">
        <f t="shared" si="5"/>
        <v>REDOVNA DJELATNOST SVEUČILIŠTA U ZAGREBU (IZ EVIDENCIJSKIH PRIHODA)</v>
      </c>
      <c r="I64" s="185">
        <v>131500</v>
      </c>
      <c r="J64" s="185"/>
      <c r="K64" s="185"/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61</v>
      </c>
      <c r="D65" s="146" t="str">
        <f t="shared" si="3"/>
        <v>Donacije</v>
      </c>
      <c r="E65" s="151">
        <v>3233</v>
      </c>
      <c r="F65" s="146" t="str">
        <f t="shared" si="4"/>
        <v>Usluge promidžbe i informiranja</v>
      </c>
      <c r="G65" s="186" t="s">
        <v>152</v>
      </c>
      <c r="H65" s="146" t="str">
        <f t="shared" si="5"/>
        <v>REDOVNA DJELATNOST SVEUČILIŠTA U ZAGREBU (IZ EVIDENCIJSKIH PRIHODA)</v>
      </c>
      <c r="I65" s="185">
        <v>30000</v>
      </c>
      <c r="J65" s="185"/>
      <c r="K65" s="185"/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61</v>
      </c>
      <c r="D66" s="146" t="str">
        <f t="shared" si="3"/>
        <v>Donacije</v>
      </c>
      <c r="E66" s="151">
        <v>4227</v>
      </c>
      <c r="F66" s="146" t="str">
        <f t="shared" si="4"/>
        <v>Uređaji, strojevi i oprema za ostale namjene</v>
      </c>
      <c r="G66" s="186" t="s">
        <v>152</v>
      </c>
      <c r="H66" s="146" t="str">
        <f t="shared" si="5"/>
        <v>REDOVNA DJELATNOST SVEUČILIŠTA U ZAGREBU (IZ EVIDENCIJSKIH PRIHODA)</v>
      </c>
      <c r="I66" s="185">
        <v>79000</v>
      </c>
      <c r="J66" s="185"/>
      <c r="K66" s="185"/>
      <c r="M66" s="141" t="str">
        <f t="shared" si="6"/>
        <v>422</v>
      </c>
      <c r="N66" s="141" t="str">
        <f t="shared" si="7"/>
        <v>42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11</v>
      </c>
      <c r="D67" s="146" t="str">
        <f t="shared" si="3"/>
        <v>Opći prihodi i primici</v>
      </c>
      <c r="E67" s="151">
        <v>3111</v>
      </c>
      <c r="F67" s="146" t="str">
        <f t="shared" si="4"/>
        <v>Plaće za redovan rad</v>
      </c>
      <c r="G67" s="186" t="s">
        <v>55</v>
      </c>
      <c r="H67" s="146" t="str">
        <f t="shared" si="5"/>
        <v>REDOVNA DJELATNOST SVEUČILIŠTA U ZAGREBU</v>
      </c>
      <c r="I67" s="185">
        <v>19548430</v>
      </c>
      <c r="J67" s="185">
        <v>19928186</v>
      </c>
      <c r="K67" s="185">
        <v>20127966</v>
      </c>
      <c r="M67" s="141" t="str">
        <f t="shared" si="6"/>
        <v>311</v>
      </c>
      <c r="N67" s="141" t="str">
        <f t="shared" si="7"/>
        <v>31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11</v>
      </c>
      <c r="D68" s="146" t="str">
        <f t="shared" ref="D68:D131" si="12">IFERROR(VLOOKUP(C68,$O$6:$P$23,2,FALSE),"")</f>
        <v>Opći prihodi i primici</v>
      </c>
      <c r="E68" s="151">
        <v>3121</v>
      </c>
      <c r="F68" s="146" t="str">
        <f t="shared" ref="F68:F131" si="13">IFERROR(VLOOKUP(E68,$R$5:$T$129,2,FALSE),"")</f>
        <v>Ostali rashodi za zaposlene</v>
      </c>
      <c r="G68" s="186" t="s">
        <v>55</v>
      </c>
      <c r="H68" s="146" t="str">
        <f t="shared" ref="H68:H131" si="14">IFERROR(VLOOKUP(G68,$X$6:$Y$200,2,FALSE),"")</f>
        <v>REDOVNA DJELATNOST SVEUČILIŠTA U ZAGREBU</v>
      </c>
      <c r="I68" s="185">
        <v>551000</v>
      </c>
      <c r="J68" s="185">
        <v>551000</v>
      </c>
      <c r="K68" s="185">
        <v>551000</v>
      </c>
      <c r="M68" s="141" t="str">
        <f t="shared" ref="M68:M131" si="15">LEFT(E68,3)</f>
        <v>312</v>
      </c>
      <c r="N68" s="141" t="str">
        <f t="shared" ref="N68:N131" si="16">LEFT(E68,2)</f>
        <v>31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11</v>
      </c>
      <c r="D69" s="146" t="str">
        <f t="shared" si="12"/>
        <v>Opći prihodi i primici</v>
      </c>
      <c r="E69" s="151">
        <v>3132</v>
      </c>
      <c r="F69" s="146" t="str">
        <f t="shared" si="13"/>
        <v>Doprinosi za obvezno zdravstveno osiguranje</v>
      </c>
      <c r="G69" s="186" t="s">
        <v>55</v>
      </c>
      <c r="H69" s="146" t="str">
        <f t="shared" si="14"/>
        <v>REDOVNA DJELATNOST SVEUČILIŠTA U ZAGREBU</v>
      </c>
      <c r="I69" s="185">
        <v>3225491</v>
      </c>
      <c r="J69" s="185">
        <v>3288150</v>
      </c>
      <c r="K69" s="185">
        <v>3321114</v>
      </c>
      <c r="M69" s="141" t="str">
        <f t="shared" si="15"/>
        <v>313</v>
      </c>
      <c r="N69" s="141" t="str">
        <f t="shared" si="16"/>
        <v>31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11</v>
      </c>
      <c r="D70" s="146" t="str">
        <f t="shared" si="12"/>
        <v>Opći prihodi i primici</v>
      </c>
      <c r="E70" s="151">
        <v>3237</v>
      </c>
      <c r="F70" s="146" t="str">
        <f t="shared" si="13"/>
        <v>Intelektualne i osobne usluge</v>
      </c>
      <c r="G70" s="186" t="s">
        <v>801</v>
      </c>
      <c r="H70" s="146" t="str">
        <f t="shared" si="14"/>
        <v>PROGRAMSKO FINANCIRANJE JAVNIH VISOKIH UČILIŠTA</v>
      </c>
      <c r="I70" s="185">
        <f>1000000+70000+16000</f>
        <v>1086000</v>
      </c>
      <c r="J70" s="185">
        <v>1086000</v>
      </c>
      <c r="K70" s="185">
        <v>1086000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11</v>
      </c>
      <c r="D71" s="146" t="str">
        <f t="shared" si="12"/>
        <v>Opći prihodi i primici</v>
      </c>
      <c r="E71" s="151">
        <v>3235</v>
      </c>
      <c r="F71" s="146" t="str">
        <f t="shared" si="13"/>
        <v>Zakupnine i najamnine</v>
      </c>
      <c r="G71" s="186" t="s">
        <v>801</v>
      </c>
      <c r="H71" s="146" t="str">
        <f t="shared" si="14"/>
        <v>PROGRAMSKO FINANCIRANJE JAVNIH VISOKIH UČILIŠTA</v>
      </c>
      <c r="I71" s="185">
        <f>400000+39114</f>
        <v>439114</v>
      </c>
      <c r="J71" s="185">
        <v>439114</v>
      </c>
      <c r="K71" s="185">
        <v>439114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11</v>
      </c>
      <c r="D72" s="146" t="str">
        <f t="shared" si="12"/>
        <v>Opći prihodi i primici</v>
      </c>
      <c r="E72" s="151">
        <v>3211</v>
      </c>
      <c r="F72" s="146" t="str">
        <f t="shared" si="13"/>
        <v>Službena putovanja</v>
      </c>
      <c r="G72" s="186" t="s">
        <v>801</v>
      </c>
      <c r="H72" s="146" t="str">
        <f t="shared" si="14"/>
        <v>PROGRAMSKO FINANCIRANJE JAVNIH VISOKIH UČILIŠTA</v>
      </c>
      <c r="I72" s="185">
        <f>180000+37000+2000</f>
        <v>219000</v>
      </c>
      <c r="J72" s="185">
        <v>219000</v>
      </c>
      <c r="K72" s="185">
        <v>219000</v>
      </c>
      <c r="M72" s="141" t="str">
        <f t="shared" si="15"/>
        <v>321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11</v>
      </c>
      <c r="D73" s="146" t="str">
        <f t="shared" si="12"/>
        <v>Opći prihodi i primici</v>
      </c>
      <c r="E73" s="151">
        <v>3241</v>
      </c>
      <c r="F73" s="146" t="str">
        <f t="shared" si="13"/>
        <v>Naknade troškova osobama izvan radnog odnosa</v>
      </c>
      <c r="G73" s="186" t="s">
        <v>801</v>
      </c>
      <c r="H73" s="146" t="str">
        <f t="shared" si="14"/>
        <v>PROGRAMSKO FINANCIRANJE JAVNIH VISOKIH UČILIŠTA</v>
      </c>
      <c r="I73" s="185">
        <f>80000+50000+25886</f>
        <v>155886</v>
      </c>
      <c r="J73" s="185">
        <v>155886</v>
      </c>
      <c r="K73" s="185">
        <v>155886</v>
      </c>
      <c r="M73" s="141" t="str">
        <f t="shared" si="15"/>
        <v>324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11</v>
      </c>
      <c r="D74" s="146" t="str">
        <f t="shared" si="12"/>
        <v>Opći prihodi i primici</v>
      </c>
      <c r="E74" s="151">
        <v>3237</v>
      </c>
      <c r="F74" s="146" t="str">
        <f t="shared" si="13"/>
        <v>Intelektualne i osobne usluge</v>
      </c>
      <c r="G74" s="186" t="s">
        <v>803</v>
      </c>
      <c r="H74" s="146" t="str">
        <f t="shared" si="14"/>
        <v>PROGRAMI VJEŽBAONICA VISOKIH UČILIŠTA</v>
      </c>
      <c r="I74" s="185">
        <v>178170</v>
      </c>
      <c r="J74" s="185">
        <v>178170</v>
      </c>
      <c r="K74" s="185">
        <v>178170</v>
      </c>
      <c r="M74" s="141" t="str">
        <f t="shared" si="15"/>
        <v>323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11</v>
      </c>
      <c r="D75" s="146" t="str">
        <f t="shared" si="12"/>
        <v>Opći prihodi i primici</v>
      </c>
      <c r="E75" s="151">
        <v>3831</v>
      </c>
      <c r="F75" s="146" t="str">
        <f t="shared" si="13"/>
        <v>Naknade šteta pravnim i fizičkim osobama</v>
      </c>
      <c r="G75" s="186" t="s">
        <v>1204</v>
      </c>
      <c r="H75" s="146" t="str">
        <f t="shared" si="14"/>
        <v>PRAVOMOĆNE SUDSKE PRESUDE</v>
      </c>
      <c r="I75" s="185">
        <v>220000</v>
      </c>
      <c r="J75" s="185">
        <v>220000</v>
      </c>
      <c r="K75" s="185">
        <v>220000</v>
      </c>
      <c r="M75" s="141" t="str">
        <f t="shared" si="15"/>
        <v>383</v>
      </c>
      <c r="N75" s="141" t="str">
        <f t="shared" si="16"/>
        <v>38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11</v>
      </c>
      <c r="D76" s="146" t="str">
        <f t="shared" si="12"/>
        <v>Opći prihodi i primici</v>
      </c>
      <c r="E76" s="151">
        <v>3212</v>
      </c>
      <c r="F76" s="146" t="str">
        <f t="shared" si="13"/>
        <v>Naknade za prijevoz, za rad na terenu i odvojeni život</v>
      </c>
      <c r="G76" s="186" t="s">
        <v>55</v>
      </c>
      <c r="H76" s="146" t="str">
        <f t="shared" si="14"/>
        <v>REDOVNA DJELATNOST SVEUČILIŠTA U ZAGREBU</v>
      </c>
      <c r="I76" s="185">
        <v>446590</v>
      </c>
      <c r="J76" s="185">
        <v>430640</v>
      </c>
      <c r="K76" s="185">
        <v>430640</v>
      </c>
      <c r="M76" s="141" t="str">
        <f t="shared" si="15"/>
        <v>321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12</v>
      </c>
      <c r="D77" s="146" t="str">
        <f t="shared" si="12"/>
        <v>Sredstva učešća za pomoći</v>
      </c>
      <c r="E77" s="151">
        <v>3233</v>
      </c>
      <c r="F77" s="146" t="str">
        <f t="shared" si="13"/>
        <v>Usluge promidžbe i informiranja</v>
      </c>
      <c r="G77" s="186" t="s">
        <v>152</v>
      </c>
      <c r="H77" s="146" t="str">
        <f t="shared" si="14"/>
        <v>REDOVNA DJELATNOST SVEUČILIŠTA U ZAGREBU (IZ EVIDENCIJSKIH PRIHODA)</v>
      </c>
      <c r="I77" s="185"/>
      <c r="J77" s="185"/>
      <c r="K77" s="185"/>
      <c r="M77" s="141" t="str">
        <f t="shared" si="15"/>
        <v>323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E7" sqref="E7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5" t="s">
        <v>792</v>
      </c>
      <c r="B1" s="295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61</v>
      </c>
      <c r="B3" s="146" t="str">
        <f t="shared" ref="B3" si="0">IFERROR(VLOOKUP(A3,$R$6:$S$23,2,FALSE),"")</f>
        <v>Donacije</v>
      </c>
      <c r="C3" s="151">
        <v>3111</v>
      </c>
      <c r="D3" s="146" t="str">
        <f>IFERROR(VLOOKUP(C3,$U$5:$W$129,2,FALSE),"")</f>
        <v>Plaće za redovan rad</v>
      </c>
      <c r="E3" s="186" t="s">
        <v>1960</v>
      </c>
      <c r="F3" s="146" t="str">
        <f>IFERROR(VLOOKUP(E3,$AA$5:$AB$500,2,FALSE),"")</f>
        <v>CEKOM Centar kompetencija u molekularnoj dijagnostici</v>
      </c>
      <c r="G3" s="185">
        <v>279399</v>
      </c>
      <c r="H3" s="185">
        <v>201292</v>
      </c>
      <c r="I3" s="185"/>
      <c r="J3" s="201"/>
      <c r="K3" s="200"/>
      <c r="L3" s="200"/>
      <c r="M3" s="201" t="s">
        <v>2346</v>
      </c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61</v>
      </c>
      <c r="B4" s="146" t="str">
        <f t="shared" ref="B4:B67" si="1">IFERROR(VLOOKUP(A4,$R$6:$S$23,2,FALSE),"")</f>
        <v>Donacije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1960</v>
      </c>
      <c r="F4" s="146" t="str">
        <f t="shared" ref="F4:F67" si="3">IFERROR(VLOOKUP(E4,$AA$5:$AB$500,2,FALSE),"")</f>
        <v>CEKOM Centar kompetencija u molekularnoj dijagnostici</v>
      </c>
      <c r="G4" s="185">
        <v>46101</v>
      </c>
      <c r="H4" s="185">
        <v>33213</v>
      </c>
      <c r="I4" s="185"/>
      <c r="J4" s="201"/>
      <c r="K4" s="200"/>
      <c r="L4" s="200"/>
      <c r="M4" s="201" t="s">
        <v>2346</v>
      </c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61</v>
      </c>
      <c r="B5" s="146" t="str">
        <f t="shared" si="1"/>
        <v>Donacije</v>
      </c>
      <c r="C5" s="151">
        <v>3237</v>
      </c>
      <c r="D5" s="146" t="str">
        <f t="shared" si="2"/>
        <v>Intelektualne i osobne usluge</v>
      </c>
      <c r="E5" s="186" t="s">
        <v>1960</v>
      </c>
      <c r="F5" s="146" t="str">
        <f t="shared" si="3"/>
        <v>CEKOM Centar kompetencija u molekularnoj dijagnostici</v>
      </c>
      <c r="G5" s="185">
        <v>1094137</v>
      </c>
      <c r="H5" s="185">
        <f>1094137+100000</f>
        <v>1194137</v>
      </c>
      <c r="I5" s="185"/>
      <c r="J5" s="201"/>
      <c r="K5" s="200"/>
      <c r="L5" s="200"/>
      <c r="M5" s="201" t="s">
        <v>2346</v>
      </c>
      <c r="N5" s="201"/>
      <c r="P5" s="141" t="str">
        <f t="shared" si="4"/>
        <v>323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61</v>
      </c>
      <c r="B6" s="146" t="str">
        <f t="shared" si="1"/>
        <v>Donacije</v>
      </c>
      <c r="C6" s="151">
        <v>3239</v>
      </c>
      <c r="D6" s="146" t="str">
        <f t="shared" si="2"/>
        <v>Ostale usluge</v>
      </c>
      <c r="E6" s="186" t="s">
        <v>1960</v>
      </c>
      <c r="F6" s="146" t="str">
        <f t="shared" si="3"/>
        <v>CEKOM Centar kompetencija u molekularnoj dijagnostici</v>
      </c>
      <c r="G6" s="185">
        <v>194740</v>
      </c>
      <c r="H6" s="185">
        <f>73484+58215</f>
        <v>131699</v>
      </c>
      <c r="I6" s="185">
        <v>94250</v>
      </c>
      <c r="J6" s="201"/>
      <c r="K6" s="200"/>
      <c r="L6" s="200"/>
      <c r="M6" s="201" t="s">
        <v>2346</v>
      </c>
      <c r="N6" s="201"/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 ht="247.5">
      <c r="A7" s="151">
        <v>51</v>
      </c>
      <c r="B7" s="146" t="str">
        <f t="shared" si="1"/>
        <v>Pomoći EU</v>
      </c>
      <c r="C7" s="151">
        <v>3111</v>
      </c>
      <c r="D7" s="146" t="str">
        <f t="shared" si="2"/>
        <v>Plaće za redovan rad</v>
      </c>
      <c r="E7" s="186" t="s">
        <v>992</v>
      </c>
      <c r="F7" s="146" t="str">
        <f t="shared" si="3"/>
        <v>CoSMass Projekt proučavanja razvoja rasta zvjezdane mase središnjih supermasivnih crnih rupa kroz kozmičko vrijeme</v>
      </c>
      <c r="G7" s="185">
        <v>160871</v>
      </c>
      <c r="H7" s="185">
        <v>64378</v>
      </c>
      <c r="I7" s="185"/>
      <c r="J7" s="279" t="s">
        <v>2340</v>
      </c>
      <c r="K7" s="200" t="s">
        <v>2355</v>
      </c>
      <c r="L7" s="200" t="s">
        <v>2356</v>
      </c>
      <c r="M7" s="280" t="s">
        <v>2360</v>
      </c>
      <c r="N7" s="280" t="s">
        <v>2341</v>
      </c>
      <c r="P7" s="141" t="str">
        <f t="shared" si="4"/>
        <v>311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 ht="38.25">
      <c r="A8" s="151">
        <v>51</v>
      </c>
      <c r="B8" s="146" t="str">
        <f t="shared" si="1"/>
        <v>Pomoći EU</v>
      </c>
      <c r="C8" s="151">
        <v>3132</v>
      </c>
      <c r="D8" s="146" t="str">
        <f t="shared" si="2"/>
        <v>Doprinosi za obvezno zdravstveno osiguranje</v>
      </c>
      <c r="E8" s="186" t="s">
        <v>827</v>
      </c>
      <c r="F8" s="146" t="str">
        <f t="shared" si="3"/>
        <v>NOVI PODPROJEKT</v>
      </c>
      <c r="G8" s="185">
        <v>26543</v>
      </c>
      <c r="H8" s="185">
        <v>10622</v>
      </c>
      <c r="I8" s="185"/>
      <c r="J8" s="279" t="s">
        <v>2340</v>
      </c>
      <c r="K8" s="200" t="s">
        <v>2355</v>
      </c>
      <c r="L8" s="200" t="s">
        <v>2356</v>
      </c>
      <c r="M8" s="280" t="s">
        <v>2360</v>
      </c>
      <c r="N8" s="201"/>
      <c r="P8" s="141" t="str">
        <f t="shared" si="4"/>
        <v>313</v>
      </c>
      <c r="Q8" s="141" t="str">
        <f t="shared" si="5"/>
        <v>31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 ht="38.25">
      <c r="A9" s="151">
        <v>51</v>
      </c>
      <c r="B9" s="146" t="str">
        <f t="shared" si="1"/>
        <v>Pomoći EU</v>
      </c>
      <c r="C9" s="151">
        <v>3235</v>
      </c>
      <c r="D9" s="146" t="str">
        <f t="shared" si="2"/>
        <v>Zakupnine i najamnine</v>
      </c>
      <c r="E9" s="186" t="s">
        <v>827</v>
      </c>
      <c r="F9" s="146" t="str">
        <f t="shared" si="3"/>
        <v>NOVI PODPROJEKT</v>
      </c>
      <c r="G9" s="185">
        <v>45000</v>
      </c>
      <c r="H9" s="185"/>
      <c r="I9" s="185"/>
      <c r="J9" s="279" t="s">
        <v>2340</v>
      </c>
      <c r="K9" s="200" t="s">
        <v>2355</v>
      </c>
      <c r="L9" s="200" t="s">
        <v>2356</v>
      </c>
      <c r="M9" s="280" t="s">
        <v>2360</v>
      </c>
      <c r="N9" s="201"/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 ht="38.25">
      <c r="A10" s="151">
        <v>51</v>
      </c>
      <c r="B10" s="146" t="str">
        <f t="shared" si="1"/>
        <v>Pomoći EU</v>
      </c>
      <c r="C10" s="151">
        <v>3239</v>
      </c>
      <c r="D10" s="146" t="str">
        <f t="shared" si="2"/>
        <v>Ostale usluge</v>
      </c>
      <c r="E10" s="186" t="s">
        <v>827</v>
      </c>
      <c r="F10" s="146" t="str">
        <f t="shared" si="3"/>
        <v>NOVI PODPROJEKT</v>
      </c>
      <c r="G10" s="185">
        <v>10000</v>
      </c>
      <c r="H10" s="185">
        <f>10000+30000</f>
        <v>40000</v>
      </c>
      <c r="I10" s="185"/>
      <c r="J10" s="279" t="s">
        <v>2340</v>
      </c>
      <c r="K10" s="200" t="s">
        <v>2355</v>
      </c>
      <c r="L10" s="200" t="s">
        <v>2356</v>
      </c>
      <c r="M10" s="280" t="s">
        <v>2360</v>
      </c>
      <c r="N10" s="201"/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38.25">
      <c r="A11" s="151">
        <v>51</v>
      </c>
      <c r="B11" s="146" t="str">
        <f t="shared" si="1"/>
        <v>Pomoći EU</v>
      </c>
      <c r="C11" s="151">
        <v>3211</v>
      </c>
      <c r="D11" s="146" t="str">
        <f t="shared" si="2"/>
        <v>Službena putovanja</v>
      </c>
      <c r="E11" s="186"/>
      <c r="F11" s="146" t="str">
        <f t="shared" si="3"/>
        <v/>
      </c>
      <c r="G11" s="185"/>
      <c r="H11" s="185">
        <v>20000</v>
      </c>
      <c r="I11" s="185"/>
      <c r="J11" s="279" t="s">
        <v>2340</v>
      </c>
      <c r="K11" s="200" t="s">
        <v>2355</v>
      </c>
      <c r="L11" s="200" t="s">
        <v>2356</v>
      </c>
      <c r="M11" s="280" t="s">
        <v>2360</v>
      </c>
      <c r="N11" s="201"/>
      <c r="P11" s="141" t="str">
        <f t="shared" si="4"/>
        <v>321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 ht="108.75">
      <c r="A12" s="151">
        <v>51</v>
      </c>
      <c r="B12" s="146" t="str">
        <f t="shared" si="1"/>
        <v>Pomoći EU</v>
      </c>
      <c r="C12" s="151">
        <v>3111</v>
      </c>
      <c r="D12" s="146" t="str">
        <f t="shared" si="2"/>
        <v>Plaće za redovan rad</v>
      </c>
      <c r="E12" s="186" t="s">
        <v>827</v>
      </c>
      <c r="F12" s="146" t="str">
        <f t="shared" si="3"/>
        <v>NOVI PODPROJEKT</v>
      </c>
      <c r="G12" s="185">
        <v>25590</v>
      </c>
      <c r="H12" s="185">
        <v>11522</v>
      </c>
      <c r="I12" s="185"/>
      <c r="J12" s="281" t="s">
        <v>2342</v>
      </c>
      <c r="K12" s="200" t="s">
        <v>2353</v>
      </c>
      <c r="L12" s="200" t="s">
        <v>2354</v>
      </c>
      <c r="M12" s="281" t="s">
        <v>2359</v>
      </c>
      <c r="N12" s="283" t="s">
        <v>2349</v>
      </c>
      <c r="P12" s="141" t="str">
        <f t="shared" si="4"/>
        <v>311</v>
      </c>
      <c r="Q12" s="141" t="str">
        <f t="shared" si="5"/>
        <v>31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 ht="108.75">
      <c r="A13" s="151">
        <v>51</v>
      </c>
      <c r="B13" s="146" t="str">
        <f t="shared" si="1"/>
        <v>Pomoći EU</v>
      </c>
      <c r="C13" s="151">
        <v>3132</v>
      </c>
      <c r="D13" s="146" t="str">
        <f t="shared" si="2"/>
        <v>Doprinosi za obvezno zdravstveno osiguranje</v>
      </c>
      <c r="E13" s="186" t="s">
        <v>827</v>
      </c>
      <c r="F13" s="146" t="str">
        <f t="shared" si="3"/>
        <v>NOVI PODPROJEKT</v>
      </c>
      <c r="G13" s="185">
        <v>4222</v>
      </c>
      <c r="H13" s="185">
        <v>1902</v>
      </c>
      <c r="I13" s="185"/>
      <c r="J13" s="281" t="s">
        <v>2342</v>
      </c>
      <c r="K13" s="200" t="s">
        <v>2353</v>
      </c>
      <c r="L13" s="200" t="s">
        <v>2354</v>
      </c>
      <c r="M13" s="281" t="s">
        <v>2359</v>
      </c>
      <c r="N13" s="283" t="s">
        <v>2349</v>
      </c>
      <c r="P13" s="141" t="str">
        <f t="shared" si="4"/>
        <v>313</v>
      </c>
      <c r="Q13" s="141" t="str">
        <f t="shared" si="5"/>
        <v>31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 ht="108.75">
      <c r="A14" s="151">
        <v>51</v>
      </c>
      <c r="B14" s="146" t="str">
        <f t="shared" si="1"/>
        <v>Pomoći EU</v>
      </c>
      <c r="C14" s="151">
        <v>3211</v>
      </c>
      <c r="D14" s="146" t="str">
        <f t="shared" si="2"/>
        <v>Službena putovanja</v>
      </c>
      <c r="E14" s="186" t="s">
        <v>827</v>
      </c>
      <c r="F14" s="146" t="str">
        <f t="shared" si="3"/>
        <v>NOVI PODPROJEKT</v>
      </c>
      <c r="G14" s="185">
        <v>99897</v>
      </c>
      <c r="H14" s="185">
        <v>85499</v>
      </c>
      <c r="I14" s="185"/>
      <c r="J14" s="281" t="s">
        <v>2342</v>
      </c>
      <c r="K14" s="200" t="s">
        <v>2353</v>
      </c>
      <c r="L14" s="200" t="s">
        <v>2354</v>
      </c>
      <c r="M14" s="281" t="s">
        <v>2359</v>
      </c>
      <c r="N14" s="283" t="s">
        <v>2349</v>
      </c>
      <c r="P14" s="141" t="str">
        <f t="shared" si="4"/>
        <v>321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 ht="108.75">
      <c r="A15" s="151">
        <v>51</v>
      </c>
      <c r="B15" s="146" t="str">
        <f t="shared" si="1"/>
        <v>Pomoći EU</v>
      </c>
      <c r="C15" s="151">
        <v>3681</v>
      </c>
      <c r="D15" s="146" t="str">
        <f t="shared" si="2"/>
        <v>Tekuće pomoći temeljem prijenosa EU sredstava</v>
      </c>
      <c r="E15" s="186" t="s">
        <v>827</v>
      </c>
      <c r="F15" s="146" t="str">
        <f t="shared" si="3"/>
        <v>NOVI PODPROJEKT</v>
      </c>
      <c r="G15" s="185">
        <v>706708</v>
      </c>
      <c r="H15" s="185"/>
      <c r="I15" s="185"/>
      <c r="J15" s="281" t="s">
        <v>2342</v>
      </c>
      <c r="K15" s="200" t="s">
        <v>2353</v>
      </c>
      <c r="L15" s="200" t="s">
        <v>2354</v>
      </c>
      <c r="M15" s="281" t="s">
        <v>2359</v>
      </c>
      <c r="N15" s="283" t="s">
        <v>2349</v>
      </c>
      <c r="P15" s="141" t="str">
        <f t="shared" si="4"/>
        <v>368</v>
      </c>
      <c r="Q15" s="141" t="str">
        <f t="shared" si="5"/>
        <v>36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 ht="108.75">
      <c r="A16" s="151">
        <v>51</v>
      </c>
      <c r="B16" s="146" t="str">
        <f t="shared" si="1"/>
        <v>Pomoći EU</v>
      </c>
      <c r="C16" s="151">
        <v>3237</v>
      </c>
      <c r="D16" s="146" t="str">
        <f t="shared" si="2"/>
        <v>Intelektualne i osobne usluge</v>
      </c>
      <c r="E16" s="186" t="s">
        <v>827</v>
      </c>
      <c r="F16" s="146" t="str">
        <f t="shared" si="3"/>
        <v>NOVI PODPROJEKT</v>
      </c>
      <c r="G16" s="185">
        <f>90273+80574</f>
        <v>170847</v>
      </c>
      <c r="H16" s="185">
        <v>80575</v>
      </c>
      <c r="I16" s="185"/>
      <c r="J16" s="281" t="s">
        <v>2342</v>
      </c>
      <c r="K16" s="200" t="s">
        <v>2353</v>
      </c>
      <c r="L16" s="200" t="s">
        <v>2354</v>
      </c>
      <c r="M16" s="281" t="s">
        <v>2359</v>
      </c>
      <c r="N16" s="283" t="s">
        <v>2349</v>
      </c>
      <c r="P16" s="141" t="str">
        <f t="shared" si="4"/>
        <v>323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 ht="108.75">
      <c r="A17" s="151">
        <v>51</v>
      </c>
      <c r="B17" s="146" t="str">
        <f t="shared" si="1"/>
        <v>Pomoći EU</v>
      </c>
      <c r="C17" s="151">
        <v>3238</v>
      </c>
      <c r="D17" s="146" t="str">
        <f t="shared" si="2"/>
        <v>Računalne usluge</v>
      </c>
      <c r="E17" s="186" t="s">
        <v>827</v>
      </c>
      <c r="F17" s="146" t="str">
        <f t="shared" si="3"/>
        <v>NOVI PODPROJEKT</v>
      </c>
      <c r="G17" s="185">
        <v>85052</v>
      </c>
      <c r="H17" s="185"/>
      <c r="I17" s="185"/>
      <c r="J17" s="281" t="s">
        <v>2342</v>
      </c>
      <c r="K17" s="200" t="s">
        <v>2353</v>
      </c>
      <c r="L17" s="200" t="s">
        <v>2354</v>
      </c>
      <c r="M17" s="281" t="s">
        <v>2359</v>
      </c>
      <c r="N17" s="283" t="s">
        <v>2349</v>
      </c>
      <c r="P17" s="141" t="str">
        <f t="shared" si="4"/>
        <v>323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 ht="108.75">
      <c r="A18" s="151">
        <v>51</v>
      </c>
      <c r="B18" s="146" t="str">
        <f t="shared" si="1"/>
        <v>Pomoći EU</v>
      </c>
      <c r="C18" s="151">
        <v>3221</v>
      </c>
      <c r="D18" s="146" t="str">
        <f t="shared" si="2"/>
        <v>Uredski materijal i ostali materijalni rashodi</v>
      </c>
      <c r="E18" s="186" t="s">
        <v>827</v>
      </c>
      <c r="F18" s="146" t="str">
        <f t="shared" si="3"/>
        <v>NOVI PODPROJEKT</v>
      </c>
      <c r="G18" s="185">
        <v>29843</v>
      </c>
      <c r="H18" s="185">
        <v>16130</v>
      </c>
      <c r="I18" s="185"/>
      <c r="J18" s="281" t="s">
        <v>2342</v>
      </c>
      <c r="K18" s="200" t="s">
        <v>2353</v>
      </c>
      <c r="L18" s="200" t="s">
        <v>2354</v>
      </c>
      <c r="M18" s="281" t="s">
        <v>2359</v>
      </c>
      <c r="N18" s="283" t="s">
        <v>2349</v>
      </c>
      <c r="P18" s="141" t="str">
        <f t="shared" si="4"/>
        <v>322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 ht="108.75">
      <c r="A19" s="151">
        <v>51</v>
      </c>
      <c r="B19" s="146" t="str">
        <f t="shared" si="1"/>
        <v>Pomoći EU</v>
      </c>
      <c r="C19" s="151">
        <v>3111</v>
      </c>
      <c r="D19" s="146" t="str">
        <f t="shared" si="2"/>
        <v>Plaće za redovan rad</v>
      </c>
      <c r="E19" s="186" t="s">
        <v>827</v>
      </c>
      <c r="F19" s="146" t="str">
        <f t="shared" si="3"/>
        <v>NOVI PODPROJEKT</v>
      </c>
      <c r="G19" s="185">
        <v>104304</v>
      </c>
      <c r="H19" s="185">
        <v>105665</v>
      </c>
      <c r="I19" s="185"/>
      <c r="J19" s="281" t="s">
        <v>2343</v>
      </c>
      <c r="K19" s="200" t="s">
        <v>2353</v>
      </c>
      <c r="L19" s="200" t="s">
        <v>2354</v>
      </c>
      <c r="M19" s="281" t="s">
        <v>2359</v>
      </c>
      <c r="N19" s="283" t="s">
        <v>2348</v>
      </c>
      <c r="P19" s="141" t="str">
        <f t="shared" si="4"/>
        <v>311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 ht="108.75">
      <c r="A20" s="151">
        <v>51</v>
      </c>
      <c r="B20" s="146" t="str">
        <f t="shared" si="1"/>
        <v>Pomoći EU</v>
      </c>
      <c r="C20" s="151">
        <v>3132</v>
      </c>
      <c r="D20" s="146" t="str">
        <f t="shared" si="2"/>
        <v>Doprinosi za obvezno zdravstveno osiguranje</v>
      </c>
      <c r="E20" s="186" t="s">
        <v>827</v>
      </c>
      <c r="F20" s="146" t="str">
        <f t="shared" si="3"/>
        <v>NOVI PODPROJEKT</v>
      </c>
      <c r="G20" s="185">
        <v>17210</v>
      </c>
      <c r="H20" s="185">
        <v>17435</v>
      </c>
      <c r="I20" s="185"/>
      <c r="J20" s="281" t="s">
        <v>2343</v>
      </c>
      <c r="K20" s="200" t="s">
        <v>2353</v>
      </c>
      <c r="L20" s="200" t="s">
        <v>2354</v>
      </c>
      <c r="M20" s="281" t="s">
        <v>2359</v>
      </c>
      <c r="N20" s="283" t="s">
        <v>2348</v>
      </c>
      <c r="P20" s="141" t="str">
        <f t="shared" si="4"/>
        <v>313</v>
      </c>
      <c r="Q20" s="141" t="str">
        <f t="shared" si="5"/>
        <v>31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 ht="108.75">
      <c r="A21" s="151">
        <v>51</v>
      </c>
      <c r="B21" s="146" t="str">
        <f t="shared" si="1"/>
        <v>Pomoći EU</v>
      </c>
      <c r="C21" s="151">
        <v>3237</v>
      </c>
      <c r="D21" s="146" t="str">
        <f t="shared" si="2"/>
        <v>Intelektualne i osobne usluge</v>
      </c>
      <c r="E21" s="186" t="s">
        <v>827</v>
      </c>
      <c r="F21" s="146" t="str">
        <f t="shared" si="3"/>
        <v>NOVI PODPROJEKT</v>
      </c>
      <c r="G21" s="185">
        <f>26390+36407</f>
        <v>62797</v>
      </c>
      <c r="H21" s="185">
        <f>26390+32339</f>
        <v>58729</v>
      </c>
      <c r="I21" s="185"/>
      <c r="J21" s="281" t="s">
        <v>2343</v>
      </c>
      <c r="K21" s="200" t="s">
        <v>2353</v>
      </c>
      <c r="L21" s="200" t="s">
        <v>2354</v>
      </c>
      <c r="M21" s="281" t="s">
        <v>2359</v>
      </c>
      <c r="N21" s="283" t="s">
        <v>2348</v>
      </c>
      <c r="P21" s="141" t="str">
        <f t="shared" si="4"/>
        <v>323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 ht="108.75">
      <c r="A22" s="151">
        <v>51</v>
      </c>
      <c r="B22" s="146" t="str">
        <f t="shared" si="1"/>
        <v>Pomoći EU</v>
      </c>
      <c r="C22" s="151">
        <v>3239</v>
      </c>
      <c r="D22" s="146" t="str">
        <f t="shared" si="2"/>
        <v>Ostale usluge</v>
      </c>
      <c r="E22" s="186" t="s">
        <v>827</v>
      </c>
      <c r="F22" s="146" t="str">
        <f t="shared" si="3"/>
        <v>NOVI PODPROJEKT</v>
      </c>
      <c r="G22" s="185">
        <v>5655</v>
      </c>
      <c r="H22" s="185">
        <f>29783+30160+154570+25636+27144</f>
        <v>267293</v>
      </c>
      <c r="I22" s="185"/>
      <c r="J22" s="281" t="s">
        <v>2343</v>
      </c>
      <c r="K22" s="200" t="s">
        <v>2353</v>
      </c>
      <c r="L22" s="200" t="s">
        <v>2354</v>
      </c>
      <c r="M22" s="281" t="s">
        <v>2359</v>
      </c>
      <c r="N22" s="283" t="s">
        <v>2348</v>
      </c>
      <c r="P22" s="141" t="str">
        <f t="shared" si="4"/>
        <v>323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 ht="108.75">
      <c r="A23" s="151">
        <v>51</v>
      </c>
      <c r="B23" s="146" t="str">
        <f t="shared" si="1"/>
        <v>Pomoći EU</v>
      </c>
      <c r="C23" s="151">
        <v>3211</v>
      </c>
      <c r="D23" s="146" t="str">
        <f t="shared" si="2"/>
        <v>Službena putovanja</v>
      </c>
      <c r="E23" s="186" t="s">
        <v>827</v>
      </c>
      <c r="F23" s="146" t="str">
        <f t="shared" si="3"/>
        <v>NOVI PODPROJEKT</v>
      </c>
      <c r="G23" s="185">
        <v>31291</v>
      </c>
      <c r="H23" s="185">
        <v>26956</v>
      </c>
      <c r="I23" s="185"/>
      <c r="J23" s="281" t="s">
        <v>2343</v>
      </c>
      <c r="K23" s="200" t="s">
        <v>2353</v>
      </c>
      <c r="L23" s="200" t="s">
        <v>2354</v>
      </c>
      <c r="M23" s="281" t="s">
        <v>2359</v>
      </c>
      <c r="N23" s="283" t="s">
        <v>2348</v>
      </c>
      <c r="P23" s="141" t="str">
        <f t="shared" si="4"/>
        <v>321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 ht="108.75">
      <c r="A24" s="151">
        <v>51</v>
      </c>
      <c r="B24" s="146" t="str">
        <f t="shared" si="1"/>
        <v>Pomoći EU</v>
      </c>
      <c r="C24" s="151">
        <v>3221</v>
      </c>
      <c r="D24" s="146" t="str">
        <f t="shared" si="2"/>
        <v>Uredski materijal i ostali materijalni rashodi</v>
      </c>
      <c r="E24" s="186" t="s">
        <v>827</v>
      </c>
      <c r="F24" s="146" t="str">
        <f t="shared" si="3"/>
        <v>NOVI PODPROJEKT</v>
      </c>
      <c r="G24" s="185">
        <v>1885</v>
      </c>
      <c r="H24" s="185">
        <v>1885</v>
      </c>
      <c r="I24" s="185"/>
      <c r="J24" s="281" t="s">
        <v>2342</v>
      </c>
      <c r="K24" s="200" t="s">
        <v>2353</v>
      </c>
      <c r="L24" s="200" t="s">
        <v>2354</v>
      </c>
      <c r="M24" s="281" t="s">
        <v>2359</v>
      </c>
      <c r="N24" s="283" t="s">
        <v>2349</v>
      </c>
      <c r="P24" s="141" t="str">
        <f t="shared" si="4"/>
        <v>322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 ht="108.75">
      <c r="A25" s="151">
        <v>51</v>
      </c>
      <c r="B25" s="146" t="str">
        <f t="shared" si="1"/>
        <v>Pomoći EU</v>
      </c>
      <c r="C25" s="151">
        <v>4227</v>
      </c>
      <c r="D25" s="146" t="str">
        <f t="shared" si="2"/>
        <v>Uređaji, strojevi i oprema za ostale namjene</v>
      </c>
      <c r="E25" s="186" t="s">
        <v>827</v>
      </c>
      <c r="F25" s="146" t="str">
        <f t="shared" si="3"/>
        <v>NOVI PODPROJEKT</v>
      </c>
      <c r="G25" s="185">
        <v>29406</v>
      </c>
      <c r="H25" s="185"/>
      <c r="I25" s="185"/>
      <c r="J25" s="281" t="s">
        <v>2342</v>
      </c>
      <c r="K25" s="200" t="s">
        <v>2353</v>
      </c>
      <c r="L25" s="200" t="s">
        <v>2354</v>
      </c>
      <c r="M25" s="281" t="s">
        <v>2359</v>
      </c>
      <c r="N25" s="283" t="s">
        <v>2349</v>
      </c>
      <c r="P25" s="141" t="str">
        <f t="shared" si="4"/>
        <v>422</v>
      </c>
      <c r="Q25" s="141" t="str">
        <f t="shared" si="5"/>
        <v>42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 ht="108.75">
      <c r="A26" s="151">
        <v>51</v>
      </c>
      <c r="B26" s="146" t="str">
        <f t="shared" si="1"/>
        <v>Pomoći EU</v>
      </c>
      <c r="C26" s="151">
        <v>3239</v>
      </c>
      <c r="D26" s="146" t="str">
        <f t="shared" si="2"/>
        <v>Ostale usluge</v>
      </c>
      <c r="E26" s="186" t="s">
        <v>827</v>
      </c>
      <c r="F26" s="146" t="str">
        <f t="shared" si="3"/>
        <v>NOVI PODPROJEKT</v>
      </c>
      <c r="G26" s="185">
        <f>38454+40716</f>
        <v>79170</v>
      </c>
      <c r="H26" s="185"/>
      <c r="I26" s="185"/>
      <c r="J26" s="281" t="s">
        <v>2342</v>
      </c>
      <c r="K26" s="200" t="s">
        <v>2353</v>
      </c>
      <c r="L26" s="200" t="s">
        <v>2354</v>
      </c>
      <c r="M26" s="281" t="s">
        <v>2359</v>
      </c>
      <c r="N26" s="283" t="s">
        <v>2349</v>
      </c>
      <c r="P26" s="141" t="str">
        <f t="shared" si="4"/>
        <v>323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 ht="22.5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81" t="s">
        <v>2359</v>
      </c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 ht="108.75">
      <c r="A28" s="151">
        <v>51</v>
      </c>
      <c r="B28" s="146" t="str">
        <f t="shared" si="1"/>
        <v>Pomoći EU</v>
      </c>
      <c r="C28" s="151">
        <v>3681</v>
      </c>
      <c r="D28" s="146" t="str">
        <f t="shared" si="2"/>
        <v>Tekuće pomoći temeljem prijenosa EU sredstava</v>
      </c>
      <c r="E28" s="186" t="s">
        <v>827</v>
      </c>
      <c r="F28" s="146" t="str">
        <f t="shared" si="3"/>
        <v>NOVI PODPROJEKT</v>
      </c>
      <c r="G28" s="185"/>
      <c r="H28" s="185">
        <v>723833</v>
      </c>
      <c r="I28" s="185"/>
      <c r="J28" s="281" t="s">
        <v>2342</v>
      </c>
      <c r="K28" s="200" t="s">
        <v>2353</v>
      </c>
      <c r="L28" s="200" t="s">
        <v>2354</v>
      </c>
      <c r="M28" s="281" t="s">
        <v>2359</v>
      </c>
      <c r="N28" s="283" t="s">
        <v>2349</v>
      </c>
      <c r="P28" s="141" t="str">
        <f t="shared" si="4"/>
        <v>368</v>
      </c>
      <c r="Q28" s="141" t="str">
        <f t="shared" si="5"/>
        <v>36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 ht="108.75">
      <c r="A29" s="151">
        <v>51</v>
      </c>
      <c r="B29" s="146" t="str">
        <f t="shared" si="1"/>
        <v>Pomoći EU</v>
      </c>
      <c r="C29" s="151">
        <v>3239</v>
      </c>
      <c r="D29" s="146" t="str">
        <f t="shared" si="2"/>
        <v>Ostale usluge</v>
      </c>
      <c r="E29" s="186" t="s">
        <v>827</v>
      </c>
      <c r="F29" s="146" t="str">
        <f t="shared" si="3"/>
        <v>NOVI PODPROJEKT</v>
      </c>
      <c r="G29" s="185"/>
      <c r="H29" s="185">
        <v>59682</v>
      </c>
      <c r="I29" s="185"/>
      <c r="J29" s="281" t="s">
        <v>2342</v>
      </c>
      <c r="K29" s="200" t="s">
        <v>2353</v>
      </c>
      <c r="L29" s="200" t="s">
        <v>2354</v>
      </c>
      <c r="M29" s="281" t="s">
        <v>2359</v>
      </c>
      <c r="N29" s="283" t="s">
        <v>2349</v>
      </c>
      <c r="P29" s="141" t="str">
        <f t="shared" si="4"/>
        <v>323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 ht="22.5">
      <c r="A30" s="151">
        <v>51</v>
      </c>
      <c r="B30" s="146" t="str">
        <f t="shared" si="1"/>
        <v>Pomoći EU</v>
      </c>
      <c r="C30" s="151">
        <v>3211</v>
      </c>
      <c r="D30" s="146" t="str">
        <f t="shared" si="2"/>
        <v>Službena putovanja</v>
      </c>
      <c r="E30" s="186" t="s">
        <v>1694</v>
      </c>
      <c r="F30" s="146" t="str">
        <f t="shared" si="3"/>
        <v>ERASMUS + 2019. Mobilnost studenata i osoblja između programskih i partnerskih zemalja (KA107)</v>
      </c>
      <c r="G30" s="185">
        <v>70000</v>
      </c>
      <c r="H30" s="185">
        <v>70000</v>
      </c>
      <c r="I30" s="185">
        <v>70000</v>
      </c>
      <c r="J30" s="281"/>
      <c r="K30" s="200"/>
      <c r="L30" s="200"/>
      <c r="M30" s="281" t="s">
        <v>2359</v>
      </c>
      <c r="N30" s="201"/>
      <c r="P30" s="141" t="str">
        <f t="shared" si="4"/>
        <v>321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 ht="108.75">
      <c r="A31" s="151">
        <v>51</v>
      </c>
      <c r="B31" s="146" t="str">
        <f t="shared" si="1"/>
        <v>Pomoći EU</v>
      </c>
      <c r="C31" s="151">
        <v>3221</v>
      </c>
      <c r="D31" s="146" t="str">
        <f t="shared" si="2"/>
        <v>Uredski materijal i ostali materijalni rashodi</v>
      </c>
      <c r="E31" s="186" t="s">
        <v>827</v>
      </c>
      <c r="F31" s="146" t="str">
        <f t="shared" si="3"/>
        <v>NOVI PODPROJEKT</v>
      </c>
      <c r="G31" s="185"/>
      <c r="H31" s="185">
        <v>48406</v>
      </c>
      <c r="I31" s="185"/>
      <c r="J31" s="281" t="s">
        <v>2343</v>
      </c>
      <c r="K31" s="200" t="s">
        <v>2353</v>
      </c>
      <c r="L31" s="200" t="s">
        <v>2354</v>
      </c>
      <c r="M31" s="201" t="s">
        <v>2357</v>
      </c>
      <c r="N31" s="283" t="s">
        <v>2348</v>
      </c>
      <c r="P31" s="141" t="str">
        <f t="shared" si="4"/>
        <v>322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 ht="108.75">
      <c r="A32" s="151">
        <v>51</v>
      </c>
      <c r="B32" s="146" t="str">
        <f t="shared" si="1"/>
        <v>Pomoći EU</v>
      </c>
      <c r="C32" s="151">
        <v>4227</v>
      </c>
      <c r="D32" s="146" t="str">
        <f t="shared" si="2"/>
        <v>Uređaji, strojevi i oprema za ostale namjene</v>
      </c>
      <c r="E32" s="186" t="s">
        <v>827</v>
      </c>
      <c r="F32" s="146" t="str">
        <f t="shared" si="3"/>
        <v>NOVI PODPROJEKT</v>
      </c>
      <c r="G32" s="185"/>
      <c r="H32" s="185">
        <v>19603</v>
      </c>
      <c r="I32" s="185"/>
      <c r="J32" s="281" t="s">
        <v>2343</v>
      </c>
      <c r="K32" s="200" t="s">
        <v>2353</v>
      </c>
      <c r="L32" s="200" t="s">
        <v>2354</v>
      </c>
      <c r="M32" s="201" t="s">
        <v>2357</v>
      </c>
      <c r="N32" s="283" t="s">
        <v>2348</v>
      </c>
      <c r="P32" s="141" t="str">
        <f t="shared" si="4"/>
        <v>422</v>
      </c>
      <c r="Q32" s="141" t="str">
        <f t="shared" si="5"/>
        <v>42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 ht="108.75">
      <c r="A33" s="151">
        <v>51</v>
      </c>
      <c r="B33" s="146" t="str">
        <f t="shared" si="1"/>
        <v>Pomoći EU</v>
      </c>
      <c r="C33" s="151">
        <v>3681</v>
      </c>
      <c r="D33" s="146" t="str">
        <f t="shared" si="2"/>
        <v>Tekuće pomoći temeljem prijenosa EU sredstava</v>
      </c>
      <c r="E33" s="186" t="s">
        <v>827</v>
      </c>
      <c r="F33" s="146" t="str">
        <f t="shared" si="3"/>
        <v>NOVI PODPROJEKT</v>
      </c>
      <c r="G33" s="185"/>
      <c r="H33" s="185"/>
      <c r="I33" s="185">
        <v>580580</v>
      </c>
      <c r="J33" s="281" t="s">
        <v>2343</v>
      </c>
      <c r="K33" s="200" t="s">
        <v>2353</v>
      </c>
      <c r="L33" s="200" t="s">
        <v>2354</v>
      </c>
      <c r="M33" s="281" t="s">
        <v>2358</v>
      </c>
      <c r="N33" s="283" t="s">
        <v>2348</v>
      </c>
      <c r="P33" s="141" t="str">
        <f t="shared" si="4"/>
        <v>368</v>
      </c>
      <c r="Q33" s="141" t="str">
        <f t="shared" si="5"/>
        <v>36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 ht="45">
      <c r="A34" s="151">
        <v>561</v>
      </c>
      <c r="B34" s="146" t="str">
        <f t="shared" si="1"/>
        <v>Europski socijalni fond (ESF)</v>
      </c>
      <c r="C34" s="151">
        <v>3111</v>
      </c>
      <c r="D34" s="146" t="str">
        <f t="shared" si="2"/>
        <v>Plaće za redovan rad</v>
      </c>
      <c r="E34" s="186" t="s">
        <v>2344</v>
      </c>
      <c r="F34" s="146" t="str">
        <f t="shared" si="3"/>
        <v>Internacionalizacija visokog obrazovanja - razvoj studijskih programa na stranim jezicima u prioritetnim područjima i združenih studija</v>
      </c>
      <c r="G34" s="185">
        <v>176198</v>
      </c>
      <c r="H34" s="185"/>
      <c r="I34" s="185"/>
      <c r="J34" s="281" t="s">
        <v>2345</v>
      </c>
      <c r="K34" s="200" t="s">
        <v>2350</v>
      </c>
      <c r="L34" s="200" t="s">
        <v>2351</v>
      </c>
      <c r="M34" s="281" t="s">
        <v>2352</v>
      </c>
      <c r="N34" s="296" t="s">
        <v>2347</v>
      </c>
      <c r="P34" s="141" t="str">
        <f t="shared" si="4"/>
        <v>311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 ht="45">
      <c r="A35" s="151">
        <v>561</v>
      </c>
      <c r="B35" s="146" t="str">
        <f t="shared" si="1"/>
        <v>Europski socijalni fond (ESF)</v>
      </c>
      <c r="C35" s="151">
        <v>3132</v>
      </c>
      <c r="D35" s="146" t="str">
        <f t="shared" si="2"/>
        <v>Doprinosi za obvezno zdravstveno osiguranje</v>
      </c>
      <c r="E35" s="186" t="s">
        <v>2344</v>
      </c>
      <c r="F35" s="146" t="str">
        <f t="shared" si="3"/>
        <v>Internacionalizacija visokog obrazovanja - razvoj studijskih programa na stranim jezicima u prioritetnim područjima i združenih studija</v>
      </c>
      <c r="G35" s="185">
        <v>29073</v>
      </c>
      <c r="H35" s="185"/>
      <c r="I35" s="185"/>
      <c r="J35" s="281" t="s">
        <v>2345</v>
      </c>
      <c r="K35" s="200" t="s">
        <v>2350</v>
      </c>
      <c r="L35" s="200" t="s">
        <v>2351</v>
      </c>
      <c r="M35" s="281" t="s">
        <v>2352</v>
      </c>
      <c r="N35" s="297"/>
      <c r="P35" s="141" t="str">
        <f t="shared" si="4"/>
        <v>313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 ht="45">
      <c r="A36" s="151">
        <v>561</v>
      </c>
      <c r="B36" s="146" t="str">
        <f t="shared" si="1"/>
        <v>Europski socijalni fond (ESF)</v>
      </c>
      <c r="C36" s="151">
        <v>3237</v>
      </c>
      <c r="D36" s="146" t="str">
        <f t="shared" si="2"/>
        <v>Intelektualne i osobne usluge</v>
      </c>
      <c r="E36" s="186" t="s">
        <v>2344</v>
      </c>
      <c r="F36" s="146" t="str">
        <f t="shared" si="3"/>
        <v>Internacionalizacija visokog obrazovanja - razvoj studijskih programa na stranim jezicima u prioritetnim područjima i združenih studija</v>
      </c>
      <c r="G36" s="185">
        <v>367414</v>
      </c>
      <c r="H36" s="185"/>
      <c r="I36" s="185"/>
      <c r="J36" s="281" t="s">
        <v>2345</v>
      </c>
      <c r="K36" s="200" t="s">
        <v>2350</v>
      </c>
      <c r="L36" s="200" t="s">
        <v>2351</v>
      </c>
      <c r="M36" s="281" t="s">
        <v>2352</v>
      </c>
      <c r="N36" s="297"/>
      <c r="P36" s="141" t="str">
        <f t="shared" si="4"/>
        <v>323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 ht="45">
      <c r="A37" s="151">
        <v>561</v>
      </c>
      <c r="B37" s="146" t="str">
        <f t="shared" si="1"/>
        <v>Europski socijalni fond (ESF)</v>
      </c>
      <c r="C37" s="151">
        <v>4223</v>
      </c>
      <c r="D37" s="146" t="str">
        <f t="shared" si="2"/>
        <v>Oprema za održavanje i zaštitu</v>
      </c>
      <c r="E37" s="186" t="s">
        <v>2344</v>
      </c>
      <c r="F37" s="146" t="str">
        <f t="shared" si="3"/>
        <v>Internacionalizacija visokog obrazovanja - razvoj studijskih programa na stranim jezicima u prioritetnim područjima i združenih studija</v>
      </c>
      <c r="G37" s="185">
        <v>20321</v>
      </c>
      <c r="H37" s="185"/>
      <c r="I37" s="185"/>
      <c r="J37" s="281" t="s">
        <v>2345</v>
      </c>
      <c r="K37" s="200" t="s">
        <v>2350</v>
      </c>
      <c r="L37" s="200" t="s">
        <v>2351</v>
      </c>
      <c r="M37" s="281" t="s">
        <v>2352</v>
      </c>
      <c r="N37" s="297"/>
      <c r="P37" s="141" t="str">
        <f t="shared" si="4"/>
        <v>422</v>
      </c>
      <c r="Q37" s="141" t="str">
        <f t="shared" si="5"/>
        <v>42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 ht="45">
      <c r="A38" s="151">
        <v>12</v>
      </c>
      <c r="B38" s="146" t="str">
        <f t="shared" si="1"/>
        <v>Sredstva učešća za pomoći</v>
      </c>
      <c r="C38" s="151">
        <v>3233</v>
      </c>
      <c r="D38" s="146" t="str">
        <f t="shared" si="2"/>
        <v>Usluge promidžbe i informiranja</v>
      </c>
      <c r="E38" s="186" t="s">
        <v>2344</v>
      </c>
      <c r="F38" s="146" t="str">
        <f t="shared" si="3"/>
        <v>Internacionalizacija visokog obrazovanja - razvoj studijskih programa na stranim jezicima u prioritetnim područjima i združenih studija</v>
      </c>
      <c r="G38" s="185">
        <v>57794</v>
      </c>
      <c r="H38" s="185"/>
      <c r="I38" s="185"/>
      <c r="J38" s="281" t="s">
        <v>2345</v>
      </c>
      <c r="K38" s="200" t="s">
        <v>2350</v>
      </c>
      <c r="L38" s="200" t="s">
        <v>2351</v>
      </c>
      <c r="M38" s="281" t="s">
        <v>2352</v>
      </c>
      <c r="N38" s="297"/>
      <c r="P38" s="141" t="str">
        <f t="shared" si="4"/>
        <v>323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 ht="45">
      <c r="A39" s="151">
        <v>12</v>
      </c>
      <c r="B39" s="146" t="str">
        <f t="shared" si="1"/>
        <v>Sredstva učešća za pomoći</v>
      </c>
      <c r="C39" s="151">
        <v>4227</v>
      </c>
      <c r="D39" s="146" t="str">
        <f t="shared" si="2"/>
        <v>Uređaji, strojevi i oprema za ostale namjene</v>
      </c>
      <c r="E39" s="186" t="s">
        <v>2344</v>
      </c>
      <c r="F39" s="146" t="str">
        <f t="shared" si="3"/>
        <v>Internacionalizacija visokog obrazovanja - razvoj studijskih programa na stranim jezicima u prioritetnim područjima i združenih studija</v>
      </c>
      <c r="G39" s="185">
        <v>46854</v>
      </c>
      <c r="H39" s="185"/>
      <c r="I39" s="185"/>
      <c r="J39" s="281" t="s">
        <v>2345</v>
      </c>
      <c r="K39" s="200" t="s">
        <v>2350</v>
      </c>
      <c r="L39" s="200" t="s">
        <v>2351</v>
      </c>
      <c r="M39" s="281" t="s">
        <v>2352</v>
      </c>
      <c r="N39" s="297"/>
      <c r="P39" s="141" t="str">
        <f t="shared" si="4"/>
        <v>422</v>
      </c>
      <c r="Q39" s="141" t="str">
        <f t="shared" si="5"/>
        <v>42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97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97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98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 ht="21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82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2">
    <mergeCell ref="A1:B1"/>
    <mergeCell ref="N34:N42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85" activePane="bottomLeft" state="frozen"/>
      <selection pane="bottomLeft" activeCell="T89" sqref="T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05" t="s">
        <v>267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9" t="s">
        <v>269</v>
      </c>
      <c r="C3" s="300"/>
      <c r="D3" s="301" t="s">
        <v>42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3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3538112</v>
      </c>
      <c r="E5" s="3">
        <v>93747</v>
      </c>
      <c r="F5" s="3"/>
      <c r="G5" s="3">
        <v>369576</v>
      </c>
      <c r="H5" s="3"/>
      <c r="I5" s="3"/>
      <c r="J5" s="3">
        <v>2448119</v>
      </c>
      <c r="K5" s="3"/>
      <c r="L5" s="3"/>
      <c r="M5" s="3"/>
      <c r="N5" s="3"/>
      <c r="O5" s="3"/>
      <c r="P5" s="3"/>
      <c r="Q5" s="3"/>
      <c r="R5" s="3"/>
      <c r="S5" s="3">
        <v>626670</v>
      </c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54273191</v>
      </c>
      <c r="E6" s="14">
        <f>+E27+E34</f>
        <v>26069681</v>
      </c>
      <c r="F6" s="14">
        <f t="shared" ref="F6:V6" si="0">+F27+F34</f>
        <v>104648</v>
      </c>
      <c r="G6" s="14">
        <f t="shared" si="0"/>
        <v>1365000</v>
      </c>
      <c r="H6" s="14">
        <f>+H27+H34</f>
        <v>0</v>
      </c>
      <c r="I6" s="14">
        <f t="shared" si="0"/>
        <v>10305259</v>
      </c>
      <c r="J6" s="14">
        <f t="shared" si="0"/>
        <v>70000</v>
      </c>
      <c r="K6" s="14">
        <f t="shared" si="0"/>
        <v>13641220</v>
      </c>
      <c r="L6" s="14">
        <f>+L27+L34</f>
        <v>0</v>
      </c>
      <c r="M6" s="14">
        <f t="shared" si="0"/>
        <v>0</v>
      </c>
      <c r="N6" s="14">
        <f t="shared" si="0"/>
        <v>593006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2114377</v>
      </c>
      <c r="T6" s="14">
        <f t="shared" si="0"/>
        <v>0</v>
      </c>
      <c r="U6" s="14">
        <f t="shared" si="0"/>
        <v>10000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-2525350</v>
      </c>
      <c r="E7" s="113">
        <v>-93747</v>
      </c>
      <c r="F7" s="113"/>
      <c r="G7" s="113">
        <v>-369576</v>
      </c>
      <c r="H7" s="113"/>
      <c r="I7" s="113">
        <v>-683529</v>
      </c>
      <c r="J7" s="113">
        <v>-751828</v>
      </c>
      <c r="K7" s="113"/>
      <c r="L7" s="113"/>
      <c r="M7" s="3"/>
      <c r="N7" s="113"/>
      <c r="O7" s="113"/>
      <c r="P7" s="113"/>
      <c r="Q7" s="113"/>
      <c r="R7" s="113"/>
      <c r="S7" s="113">
        <v>-626670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55285953</v>
      </c>
      <c r="E8" s="14">
        <f>+E5+E6+E7</f>
        <v>26069681</v>
      </c>
      <c r="F8" s="14">
        <f t="shared" ref="F8:V8" si="2">+F5+F6+F7</f>
        <v>104648</v>
      </c>
      <c r="G8" s="14">
        <f t="shared" si="2"/>
        <v>1365000</v>
      </c>
      <c r="H8" s="14">
        <f>+H5+H6+H7</f>
        <v>0</v>
      </c>
      <c r="I8" s="14">
        <f t="shared" si="2"/>
        <v>9621730</v>
      </c>
      <c r="J8" s="14">
        <f t="shared" si="2"/>
        <v>1766291</v>
      </c>
      <c r="K8" s="14">
        <f t="shared" si="2"/>
        <v>13641220</v>
      </c>
      <c r="L8" s="14">
        <f>+L5+L6+L7</f>
        <v>0</v>
      </c>
      <c r="M8" s="14">
        <f t="shared" si="2"/>
        <v>0</v>
      </c>
      <c r="N8" s="14">
        <f t="shared" si="2"/>
        <v>593006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2114377</v>
      </c>
      <c r="T8" s="14">
        <f t="shared" si="2"/>
        <v>0</v>
      </c>
      <c r="U8" s="14">
        <f t="shared" si="2"/>
        <v>10000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55285953</v>
      </c>
      <c r="E9" s="136">
        <f>+'PLAN RASHODA I IZDATAKA'!E3</f>
        <v>26069681</v>
      </c>
      <c r="F9" s="136">
        <f>+'PLAN RASHODA I IZDATAKA'!F3</f>
        <v>104648</v>
      </c>
      <c r="G9" s="136">
        <f>+'PLAN RASHODA I IZDATAKA'!G3</f>
        <v>1365000</v>
      </c>
      <c r="H9" s="136">
        <f>+'PLAN RASHODA I IZDATAKA'!H3</f>
        <v>0</v>
      </c>
      <c r="I9" s="136">
        <f>+'PLAN RASHODA I IZDATAKA'!I3</f>
        <v>9621730</v>
      </c>
      <c r="J9" s="136">
        <f>+'PLAN RASHODA I IZDATAKA'!J3</f>
        <v>1766291</v>
      </c>
      <c r="K9" s="136">
        <f>+'PLAN RASHODA I IZDATAKA'!K3</f>
        <v>13641220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593006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2114377</v>
      </c>
      <c r="T9" s="136">
        <f>+'PLAN RASHODA I IZDATAKA'!T3</f>
        <v>0</v>
      </c>
      <c r="U9" s="136">
        <f>+'PLAN RASHODA I IZDATAKA'!U3</f>
        <v>10000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663006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70000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593006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13641220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13641220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10305259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10305259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1365000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1365000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2114377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2114377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26174329</v>
      </c>
      <c r="E24" s="189">
        <f>SUMIFS('Plan prihoda za unos u SAP'!$G$3:$G$501,'Plan prihoda za unos u SAP'!$C$3:$C$501,"=11",'Plan prihoda za unos u SAP'!$K$3:$K$501,"=671")</f>
        <v>26069681</v>
      </c>
      <c r="F24" s="189">
        <f>SUMIFS('Plan prihoda za unos u SAP'!$G$3:$G$501,'Plan prihoda za unos u SAP'!$C$3:$C$501,"=12",'Plan prihoda za unos u SAP'!$K$3:$K$501,"=671")</f>
        <v>104648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54263191</v>
      </c>
      <c r="E27" s="4">
        <f>SUM(E11:E26)</f>
        <v>26069681</v>
      </c>
      <c r="F27" s="4">
        <f t="shared" ref="F27:W27" si="4">SUM(F11:F26)</f>
        <v>104648</v>
      </c>
      <c r="G27" s="4">
        <f t="shared" si="4"/>
        <v>1365000</v>
      </c>
      <c r="H27" s="4">
        <f t="shared" si="4"/>
        <v>0</v>
      </c>
      <c r="I27" s="4">
        <f t="shared" si="4"/>
        <v>10305259</v>
      </c>
      <c r="J27" s="4">
        <f t="shared" si="4"/>
        <v>70000</v>
      </c>
      <c r="K27" s="4">
        <f t="shared" si="4"/>
        <v>13641220</v>
      </c>
      <c r="L27" s="4">
        <f t="shared" si="4"/>
        <v>0</v>
      </c>
      <c r="M27" s="4">
        <f t="shared" si="4"/>
        <v>0</v>
      </c>
      <c r="N27" s="4">
        <f t="shared" si="4"/>
        <v>593006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2114377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10000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10000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10000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10000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4" t="s">
        <v>316</v>
      </c>
      <c r="C42" s="304"/>
      <c r="D42" s="70">
        <f>SUM(E42:W42)</f>
        <v>54273191</v>
      </c>
      <c r="E42" s="71">
        <f>+E41+E34+E27</f>
        <v>26069681</v>
      </c>
      <c r="F42" s="71">
        <f t="shared" ref="F42:U42" si="9">+F41+F34+F27</f>
        <v>104648</v>
      </c>
      <c r="G42" s="71">
        <f t="shared" si="9"/>
        <v>1365000</v>
      </c>
      <c r="H42" s="71">
        <f>+H41+H34+H27</f>
        <v>0</v>
      </c>
      <c r="I42" s="71">
        <f t="shared" si="9"/>
        <v>10305259</v>
      </c>
      <c r="J42" s="71">
        <f t="shared" si="9"/>
        <v>70000</v>
      </c>
      <c r="K42" s="71">
        <f t="shared" si="9"/>
        <v>13641220</v>
      </c>
      <c r="L42" s="71">
        <f>+L41+L34+L27</f>
        <v>0</v>
      </c>
      <c r="M42" s="71">
        <f>+M41+M34+M27</f>
        <v>0</v>
      </c>
      <c r="N42" s="71">
        <f t="shared" si="9"/>
        <v>593006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2114377</v>
      </c>
      <c r="T42" s="71">
        <f t="shared" si="9"/>
        <v>0</v>
      </c>
      <c r="U42" s="71">
        <f t="shared" si="9"/>
        <v>10000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9" t="s">
        <v>269</v>
      </c>
      <c r="C44" s="300"/>
      <c r="D44" s="301" t="s">
        <v>783</v>
      </c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3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2525350</v>
      </c>
      <c r="E46" s="188">
        <f t="shared" ref="E46:W46" si="10">-E7</f>
        <v>93747</v>
      </c>
      <c r="F46" s="188">
        <f t="shared" si="10"/>
        <v>0</v>
      </c>
      <c r="G46" s="188">
        <f t="shared" si="10"/>
        <v>369576</v>
      </c>
      <c r="H46" s="188">
        <f t="shared" si="10"/>
        <v>0</v>
      </c>
      <c r="I46" s="188">
        <f t="shared" si="10"/>
        <v>683529</v>
      </c>
      <c r="J46" s="188">
        <f t="shared" si="10"/>
        <v>751828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626670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62814664</v>
      </c>
      <c r="E47" s="14">
        <f t="shared" ref="E47:V47" si="13">+E68+E75</f>
        <v>26496146</v>
      </c>
      <c r="F47" s="14">
        <f t="shared" si="13"/>
        <v>0</v>
      </c>
      <c r="G47" s="14">
        <f t="shared" si="13"/>
        <v>1084000</v>
      </c>
      <c r="H47" s="14">
        <f>+H68+H75</f>
        <v>0</v>
      </c>
      <c r="I47" s="14">
        <f t="shared" si="13"/>
        <v>10212706</v>
      </c>
      <c r="J47" s="14">
        <f t="shared" si="13"/>
        <v>949251</v>
      </c>
      <c r="K47" s="14">
        <f t="shared" si="13"/>
        <v>22502220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1560341</v>
      </c>
      <c r="T47" s="14">
        <f t="shared" si="13"/>
        <v>0</v>
      </c>
      <c r="U47" s="14">
        <f t="shared" si="13"/>
        <v>10000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-2813285</v>
      </c>
      <c r="E48" s="113">
        <v>-93747</v>
      </c>
      <c r="F48" s="113"/>
      <c r="G48" s="113">
        <v>-369576</v>
      </c>
      <c r="H48" s="113"/>
      <c r="I48" s="113">
        <v>-1752328</v>
      </c>
      <c r="J48" s="113">
        <v>29036</v>
      </c>
      <c r="K48" s="113"/>
      <c r="L48" s="113"/>
      <c r="M48" s="3"/>
      <c r="N48" s="113"/>
      <c r="O48" s="113"/>
      <c r="P48" s="113"/>
      <c r="Q48" s="113"/>
      <c r="R48" s="113"/>
      <c r="S48" s="113">
        <v>-626670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62526729</v>
      </c>
      <c r="E49" s="14">
        <f>+E46+E47+E48</f>
        <v>26496146</v>
      </c>
      <c r="F49" s="14">
        <f t="shared" ref="F49:V49" si="14">+F46+F47+F48</f>
        <v>0</v>
      </c>
      <c r="G49" s="14">
        <f t="shared" si="14"/>
        <v>1084000</v>
      </c>
      <c r="H49" s="14">
        <f>+H46+H47+H48</f>
        <v>0</v>
      </c>
      <c r="I49" s="14">
        <f t="shared" si="14"/>
        <v>9143907</v>
      </c>
      <c r="J49" s="14">
        <f t="shared" si="14"/>
        <v>1730115</v>
      </c>
      <c r="K49" s="14">
        <f t="shared" si="14"/>
        <v>22502220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1560341</v>
      </c>
      <c r="T49" s="14">
        <f t="shared" si="14"/>
        <v>0</v>
      </c>
      <c r="U49" s="14">
        <f t="shared" si="14"/>
        <v>10000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62526729</v>
      </c>
      <c r="E50" s="136">
        <f>+'PLAN RASHODA I IZDATAKA'!E71</f>
        <v>26496146</v>
      </c>
      <c r="F50" s="136">
        <f>+'PLAN RASHODA I IZDATAKA'!F71</f>
        <v>0</v>
      </c>
      <c r="G50" s="136">
        <f>+'PLAN RASHODA I IZDATAKA'!G71</f>
        <v>1084000</v>
      </c>
      <c r="H50" s="136">
        <f>+'PLAN RASHODA I IZDATAKA'!H71</f>
        <v>0</v>
      </c>
      <c r="I50" s="136">
        <f>+'PLAN RASHODA I IZDATAKA'!I71</f>
        <v>9143907</v>
      </c>
      <c r="J50" s="136">
        <f>+'PLAN RASHODA I IZDATAKA'!J71</f>
        <v>1730115</v>
      </c>
      <c r="K50" s="136">
        <f>+'PLAN RASHODA I IZDATAKA'!K71</f>
        <v>22502220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1560341</v>
      </c>
      <c r="T50" s="136">
        <f>+'PLAN RASHODA I IZDATAKA'!T71</f>
        <v>0</v>
      </c>
      <c r="U50" s="136">
        <f>+'PLAN RASHODA I IZDATAKA'!U71</f>
        <v>10000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949251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949251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22502220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22502220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10212706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10212706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1084000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1084000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1560341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1560341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26496146</v>
      </c>
      <c r="E65" s="189">
        <f>SUMIFS('Plan prihoda za unos u SAP'!$H$3:$H$501,'Plan prihoda za unos u SAP'!$C$3:$C$501,"=11",'Plan prihoda za unos u SAP'!$K$3:$K$501,"=671")</f>
        <v>26496146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62804664</v>
      </c>
      <c r="E68" s="4">
        <f>SUM(E52:E67)</f>
        <v>26496146</v>
      </c>
      <c r="F68" s="4">
        <f t="shared" ref="F68:W68" si="16">SUM(F52:F67)</f>
        <v>0</v>
      </c>
      <c r="G68" s="4">
        <f t="shared" si="16"/>
        <v>1084000</v>
      </c>
      <c r="H68" s="4">
        <f t="shared" si="16"/>
        <v>0</v>
      </c>
      <c r="I68" s="4">
        <f t="shared" si="16"/>
        <v>10212706</v>
      </c>
      <c r="J68" s="4">
        <f>SUM(J52:J67)</f>
        <v>949251</v>
      </c>
      <c r="K68" s="4">
        <f t="shared" si="16"/>
        <v>22502220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1560341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10000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10000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10000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10000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4" t="s">
        <v>316</v>
      </c>
      <c r="C83" s="304"/>
      <c r="D83" s="71">
        <f>SUM(E83:W83)</f>
        <v>62814664</v>
      </c>
      <c r="E83" s="71">
        <f t="shared" ref="E83:V83" si="21">+E82+E75+E68</f>
        <v>26496146</v>
      </c>
      <c r="F83" s="71">
        <f t="shared" si="21"/>
        <v>0</v>
      </c>
      <c r="G83" s="71">
        <f t="shared" si="21"/>
        <v>1084000</v>
      </c>
      <c r="H83" s="71">
        <f>+H82+H75+H68</f>
        <v>0</v>
      </c>
      <c r="I83" s="71">
        <f t="shared" si="21"/>
        <v>10212706</v>
      </c>
      <c r="J83" s="71">
        <f t="shared" si="21"/>
        <v>949251</v>
      </c>
      <c r="K83" s="71">
        <f t="shared" si="21"/>
        <v>22502220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1560341</v>
      </c>
      <c r="T83" s="71">
        <f t="shared" si="21"/>
        <v>0</v>
      </c>
      <c r="U83" s="71">
        <f t="shared" si="21"/>
        <v>10000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9" t="s">
        <v>269</v>
      </c>
      <c r="C85" s="300"/>
      <c r="D85" s="301" t="s">
        <v>2145</v>
      </c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3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2813285</v>
      </c>
      <c r="E87" s="188">
        <f t="shared" ref="E87:V87" si="22">-E48</f>
        <v>93747</v>
      </c>
      <c r="F87" s="188">
        <f t="shared" si="22"/>
        <v>0</v>
      </c>
      <c r="G87" s="188">
        <f t="shared" si="22"/>
        <v>369576</v>
      </c>
      <c r="H87" s="188">
        <f>-H48</f>
        <v>0</v>
      </c>
      <c r="I87" s="188">
        <f t="shared" si="22"/>
        <v>1752328</v>
      </c>
      <c r="J87" s="188">
        <f t="shared" si="22"/>
        <v>-29036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626670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61435929</v>
      </c>
      <c r="E88" s="14">
        <f t="shared" ref="E88:V88" si="24">+E109+E116</f>
        <v>26728890</v>
      </c>
      <c r="F88" s="14">
        <f t="shared" si="24"/>
        <v>0</v>
      </c>
      <c r="G88" s="14">
        <f t="shared" si="24"/>
        <v>1084000</v>
      </c>
      <c r="H88" s="14">
        <f>+H109+H116</f>
        <v>0</v>
      </c>
      <c r="I88" s="14">
        <f t="shared" si="24"/>
        <v>10059857</v>
      </c>
      <c r="J88" s="14">
        <f t="shared" si="24"/>
        <v>956712</v>
      </c>
      <c r="K88" s="14">
        <f t="shared" si="24"/>
        <v>22502220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94250</v>
      </c>
      <c r="T88" s="14">
        <f t="shared" si="24"/>
        <v>0</v>
      </c>
      <c r="U88" s="14">
        <f t="shared" si="24"/>
        <v>10000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-4154727</v>
      </c>
      <c r="E89" s="113">
        <v>-93747</v>
      </c>
      <c r="F89" s="113"/>
      <c r="G89" s="113">
        <v>-369576</v>
      </c>
      <c r="H89" s="113"/>
      <c r="I89" s="113">
        <v>-2787638</v>
      </c>
      <c r="J89" s="113">
        <v>-277096</v>
      </c>
      <c r="K89" s="113"/>
      <c r="L89" s="113"/>
      <c r="M89" s="3"/>
      <c r="N89" s="113"/>
      <c r="O89" s="113"/>
      <c r="P89" s="113"/>
      <c r="Q89" s="113"/>
      <c r="R89" s="113"/>
      <c r="S89" s="113">
        <v>-626670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60094487</v>
      </c>
      <c r="E90" s="14">
        <f>+E87+E88+E89</f>
        <v>26728890</v>
      </c>
      <c r="F90" s="14">
        <f t="shared" ref="F90:V90" si="25">+F87+F88+F89</f>
        <v>0</v>
      </c>
      <c r="G90" s="14">
        <f t="shared" si="25"/>
        <v>1084000</v>
      </c>
      <c r="H90" s="14">
        <f>+H87+H88+H89</f>
        <v>0</v>
      </c>
      <c r="I90" s="14">
        <f t="shared" si="25"/>
        <v>9024547</v>
      </c>
      <c r="J90" s="14">
        <f t="shared" si="25"/>
        <v>650580</v>
      </c>
      <c r="K90" s="14">
        <f t="shared" si="25"/>
        <v>22502220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94250</v>
      </c>
      <c r="T90" s="14">
        <f t="shared" si="25"/>
        <v>0</v>
      </c>
      <c r="U90" s="14">
        <f t="shared" si="25"/>
        <v>10000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60094487</v>
      </c>
      <c r="E91" s="136">
        <f>+'PLAN RASHODA I IZDATAKA'!E91</f>
        <v>26728890</v>
      </c>
      <c r="F91" s="136">
        <f>+'PLAN RASHODA I IZDATAKA'!F91</f>
        <v>0</v>
      </c>
      <c r="G91" s="136">
        <f>+'PLAN RASHODA I IZDATAKA'!G91</f>
        <v>1084000</v>
      </c>
      <c r="H91" s="136">
        <f>+'PLAN RASHODA I IZDATAKA'!H91</f>
        <v>0</v>
      </c>
      <c r="I91" s="136">
        <f>+'PLAN RASHODA I IZDATAKA'!I91</f>
        <v>9024547</v>
      </c>
      <c r="J91" s="136">
        <f>+'PLAN RASHODA I IZDATAKA'!J91</f>
        <v>650580</v>
      </c>
      <c r="K91" s="136">
        <f>+'PLAN RASHODA I IZDATAKA'!K91</f>
        <v>22502220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94250</v>
      </c>
      <c r="T91" s="136">
        <f>+'PLAN RASHODA I IZDATAKA'!T91</f>
        <v>0</v>
      </c>
      <c r="U91" s="136">
        <f>+'PLAN RASHODA I IZDATAKA'!U91</f>
        <v>10000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956712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956712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22502220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22502220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10059857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10059857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1084000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1084000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94250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94250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26728890</v>
      </c>
      <c r="E106" s="189">
        <f>SUMIFS('Plan prihoda za unos u SAP'!$I$3:$I$501,'Plan prihoda za unos u SAP'!$C$3:$C$501,"=11",'Plan prihoda za unos u SAP'!$K$3:$K$501,"=671")</f>
        <v>26728890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61425929</v>
      </c>
      <c r="E109" s="4">
        <f>SUM(E93:E108)</f>
        <v>26728890</v>
      </c>
      <c r="F109" s="4">
        <f t="shared" ref="F109:W109" si="27">SUM(F93:F108)</f>
        <v>0</v>
      </c>
      <c r="G109" s="4">
        <f t="shared" si="27"/>
        <v>1084000</v>
      </c>
      <c r="H109" s="4">
        <f t="shared" si="27"/>
        <v>0</v>
      </c>
      <c r="I109" s="4">
        <f t="shared" si="27"/>
        <v>10059857</v>
      </c>
      <c r="J109" s="4">
        <f t="shared" si="27"/>
        <v>956712</v>
      </c>
      <c r="K109" s="4">
        <f t="shared" si="27"/>
        <v>22502220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94250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10000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10000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10000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10000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4" t="s">
        <v>316</v>
      </c>
      <c r="C124" s="304"/>
      <c r="D124" s="71">
        <f>SUM(E124:W124)</f>
        <v>61435929</v>
      </c>
      <c r="E124" s="71">
        <f>+E123+E116+E109</f>
        <v>26728890</v>
      </c>
      <c r="F124" s="71">
        <f t="shared" ref="F124:W124" si="32">+F123+F116+F109</f>
        <v>0</v>
      </c>
      <c r="G124" s="71">
        <f t="shared" si="32"/>
        <v>1084000</v>
      </c>
      <c r="H124" s="71">
        <f>+H123+H116+H109</f>
        <v>0</v>
      </c>
      <c r="I124" s="71">
        <f t="shared" si="32"/>
        <v>10059857</v>
      </c>
      <c r="J124" s="71">
        <f t="shared" si="32"/>
        <v>956712</v>
      </c>
      <c r="K124" s="71">
        <f t="shared" si="32"/>
        <v>22502220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94250</v>
      </c>
      <c r="T124" s="71">
        <f t="shared" si="32"/>
        <v>0</v>
      </c>
      <c r="U124" s="71">
        <f t="shared" si="32"/>
        <v>10000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6" t="s">
        <v>2144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55285953</v>
      </c>
      <c r="E3" s="121">
        <f t="shared" ref="E3:W3" si="0">E4+E38+E58</f>
        <v>26069681</v>
      </c>
      <c r="F3" s="121">
        <f t="shared" si="0"/>
        <v>104648</v>
      </c>
      <c r="G3" s="121">
        <f t="shared" si="0"/>
        <v>1365000</v>
      </c>
      <c r="H3" s="121">
        <f>H4+H38+H58</f>
        <v>0</v>
      </c>
      <c r="I3" s="121">
        <f t="shared" si="0"/>
        <v>9621730</v>
      </c>
      <c r="J3" s="121">
        <f t="shared" si="0"/>
        <v>1766291</v>
      </c>
      <c r="K3" s="121">
        <f t="shared" si="0"/>
        <v>13641220</v>
      </c>
      <c r="L3" s="121">
        <f>L4+L38+L58</f>
        <v>0</v>
      </c>
      <c r="M3" s="121">
        <f t="shared" si="0"/>
        <v>0</v>
      </c>
      <c r="N3" s="121">
        <f t="shared" si="0"/>
        <v>593006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2114377</v>
      </c>
      <c r="T3" s="121">
        <f t="shared" si="0"/>
        <v>0</v>
      </c>
      <c r="U3" s="121">
        <f t="shared" si="0"/>
        <v>10000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41160372</v>
      </c>
      <c r="E4" s="125">
        <f>E5+E9+E15+E19+E23+E30+E33</f>
        <v>26069681</v>
      </c>
      <c r="F4" s="125">
        <f t="shared" ref="F4:W4" si="2">F5+F9+F15+F19+F23+F30+F33</f>
        <v>57794</v>
      </c>
      <c r="G4" s="125">
        <f t="shared" si="2"/>
        <v>1365000</v>
      </c>
      <c r="H4" s="125">
        <f>H5+H9+H15+H19+H23+H30+H33</f>
        <v>0</v>
      </c>
      <c r="I4" s="125">
        <f t="shared" si="2"/>
        <v>9141730</v>
      </c>
      <c r="J4" s="125">
        <f t="shared" si="2"/>
        <v>1736885</v>
      </c>
      <c r="K4" s="125">
        <f t="shared" si="2"/>
        <v>181220</v>
      </c>
      <c r="L4" s="125">
        <f>L5+L9+L15+L19+L23+L30+L33</f>
        <v>0</v>
      </c>
      <c r="M4" s="125">
        <f t="shared" si="2"/>
        <v>0</v>
      </c>
      <c r="N4" s="125">
        <f t="shared" si="2"/>
        <v>572685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2035377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27863150</v>
      </c>
      <c r="E5" s="12">
        <f>SUM(E6:E8)</f>
        <v>23324921</v>
      </c>
      <c r="F5" s="12">
        <f t="shared" ref="F5:W5" si="3">SUM(F6:F8)</f>
        <v>0</v>
      </c>
      <c r="G5" s="12">
        <f t="shared" si="3"/>
        <v>227175</v>
      </c>
      <c r="H5" s="12">
        <f>SUM(H6:H8)</f>
        <v>0</v>
      </c>
      <c r="I5" s="12">
        <f t="shared" si="3"/>
        <v>3441543</v>
      </c>
      <c r="J5" s="12">
        <f t="shared" si="3"/>
        <v>338740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205271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325500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23435240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19548430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195000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2945448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290765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176198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279399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569000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551000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18000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3858910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3225491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32175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478095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47975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29073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46101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12350514</v>
      </c>
      <c r="E9" s="78">
        <f t="shared" ref="E9:W9" si="4">SUM(E10:E14)</f>
        <v>2524760</v>
      </c>
      <c r="F9" s="78">
        <f t="shared" si="4"/>
        <v>57794</v>
      </c>
      <c r="G9" s="78">
        <f>SUM(G10:G14)</f>
        <v>1137825</v>
      </c>
      <c r="H9" s="78">
        <f>SUM(H10:H14)</f>
        <v>0</v>
      </c>
      <c r="I9" s="78">
        <f t="shared" si="4"/>
        <v>5680187</v>
      </c>
      <c r="J9" s="78">
        <f t="shared" si="4"/>
        <v>691437</v>
      </c>
      <c r="K9" s="78">
        <f t="shared" si="4"/>
        <v>181220</v>
      </c>
      <c r="L9" s="78">
        <f>SUM(L10:L14)</f>
        <v>0</v>
      </c>
      <c r="M9" s="78">
        <f t="shared" si="4"/>
        <v>0</v>
      </c>
      <c r="N9" s="78">
        <f t="shared" si="4"/>
        <v>367414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1709877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1582884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665590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49500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646606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201188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1757228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282075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1443425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31728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7867951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1703284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57794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766250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2683811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458521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121000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367414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1709877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266272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155886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15000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95386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876179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25000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810959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40220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706708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706708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706708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706708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220000</v>
      </c>
      <c r="E33" s="4">
        <f t="shared" ref="E33:W33" si="9">SUM(E34:E37)</f>
        <v>220000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220000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220000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14125581</v>
      </c>
      <c r="E38" s="126">
        <f>E42+E49+E51+E53+E39</f>
        <v>0</v>
      </c>
      <c r="F38" s="126">
        <f t="shared" ref="F38:W38" si="10">F42+F49+F51+F53+F39</f>
        <v>46854</v>
      </c>
      <c r="G38" s="126">
        <f t="shared" si="10"/>
        <v>0</v>
      </c>
      <c r="H38" s="126">
        <f>H42+H49+H51+H53+H39</f>
        <v>0</v>
      </c>
      <c r="I38" s="126">
        <f t="shared" si="10"/>
        <v>480000</v>
      </c>
      <c r="J38" s="126">
        <f t="shared" si="10"/>
        <v>29406</v>
      </c>
      <c r="K38" s="126">
        <f t="shared" si="10"/>
        <v>13460000</v>
      </c>
      <c r="L38" s="126">
        <f>L42+L49+L51+L53+L39</f>
        <v>0</v>
      </c>
      <c r="M38" s="126">
        <f t="shared" si="10"/>
        <v>0</v>
      </c>
      <c r="N38" s="126">
        <f t="shared" si="10"/>
        <v>20321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79000</v>
      </c>
      <c r="T38" s="126">
        <f t="shared" si="10"/>
        <v>0</v>
      </c>
      <c r="U38" s="126">
        <f t="shared" si="10"/>
        <v>10000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12500000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12500000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12500000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12500000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1025581</v>
      </c>
      <c r="E42" s="4">
        <f t="shared" ref="E42:W42" si="12">SUM(E43:E48)</f>
        <v>0</v>
      </c>
      <c r="F42" s="4">
        <f t="shared" si="12"/>
        <v>46854</v>
      </c>
      <c r="G42" s="4">
        <f t="shared" si="12"/>
        <v>0</v>
      </c>
      <c r="H42" s="4">
        <f>SUM(H43:H48)</f>
        <v>0</v>
      </c>
      <c r="I42" s="4">
        <f t="shared" si="12"/>
        <v>480000</v>
      </c>
      <c r="J42" s="4">
        <f t="shared" si="12"/>
        <v>29406</v>
      </c>
      <c r="K42" s="4">
        <f t="shared" si="12"/>
        <v>360000</v>
      </c>
      <c r="L42" s="4">
        <f>SUM(L43:L48)</f>
        <v>0</v>
      </c>
      <c r="M42" s="4">
        <f t="shared" si="12"/>
        <v>0</v>
      </c>
      <c r="N42" s="4">
        <f t="shared" si="12"/>
        <v>20321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79000</v>
      </c>
      <c r="T42" s="4">
        <f t="shared" si="12"/>
        <v>0</v>
      </c>
      <c r="U42" s="4">
        <f t="shared" si="12"/>
        <v>10000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985581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46854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440000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29406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360000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20321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79000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10000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30000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10000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10000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600000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600000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600000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600000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62526729</v>
      </c>
      <c r="E71" s="121">
        <f t="shared" ref="E71:V71" si="20">+E72+E80+E86</f>
        <v>26496146</v>
      </c>
      <c r="F71" s="121">
        <f t="shared" si="20"/>
        <v>0</v>
      </c>
      <c r="G71" s="121">
        <f t="shared" si="20"/>
        <v>1084000</v>
      </c>
      <c r="H71" s="121">
        <f>+H72+H80+H86</f>
        <v>0</v>
      </c>
      <c r="I71" s="121">
        <f t="shared" si="20"/>
        <v>9143907</v>
      </c>
      <c r="J71" s="121">
        <f t="shared" si="20"/>
        <v>1730115</v>
      </c>
      <c r="K71" s="121">
        <f t="shared" si="20"/>
        <v>22502220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1560341</v>
      </c>
      <c r="T71" s="121">
        <f t="shared" si="20"/>
        <v>0</v>
      </c>
      <c r="U71" s="121">
        <f t="shared" si="20"/>
        <v>10000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39657126</v>
      </c>
      <c r="E72" s="130">
        <f t="shared" ref="E72:V72" si="22">SUM(E73:E79)</f>
        <v>26496146</v>
      </c>
      <c r="F72" s="130">
        <f t="shared" si="22"/>
        <v>0</v>
      </c>
      <c r="G72" s="130">
        <f t="shared" si="22"/>
        <v>1084000</v>
      </c>
      <c r="H72" s="130">
        <f>SUM(H73:H79)</f>
        <v>0</v>
      </c>
      <c r="I72" s="130">
        <f t="shared" si="22"/>
        <v>8663907</v>
      </c>
      <c r="J72" s="130">
        <f t="shared" si="22"/>
        <v>1710512</v>
      </c>
      <c r="K72" s="130">
        <f t="shared" si="22"/>
        <v>142220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1560341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27581317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23767336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227175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3140777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211524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234505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11111976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2508810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856825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5503130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775155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142220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1325836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20000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723833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723833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220000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220000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22869603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480000</v>
      </c>
      <c r="J80" s="131">
        <f t="shared" si="23"/>
        <v>19603</v>
      </c>
      <c r="K80" s="131">
        <f t="shared" si="23"/>
        <v>22360000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10000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22000000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22000000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869603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480000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19603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360000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10000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60094487</v>
      </c>
      <c r="E91" s="121">
        <f t="shared" ref="E91:W91" si="25">E92+E100+E106</f>
        <v>26728890</v>
      </c>
      <c r="F91" s="121">
        <f t="shared" si="25"/>
        <v>0</v>
      </c>
      <c r="G91" s="121">
        <f t="shared" si="25"/>
        <v>1084000</v>
      </c>
      <c r="H91" s="121">
        <f>H92+H100+H106</f>
        <v>0</v>
      </c>
      <c r="I91" s="121">
        <f t="shared" si="25"/>
        <v>9024547</v>
      </c>
      <c r="J91" s="121">
        <f t="shared" si="25"/>
        <v>650580</v>
      </c>
      <c r="K91" s="121">
        <f t="shared" si="25"/>
        <v>22502220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94250</v>
      </c>
      <c r="T91" s="121">
        <f t="shared" si="25"/>
        <v>0</v>
      </c>
      <c r="U91" s="121">
        <f t="shared" si="25"/>
        <v>10000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37244487</v>
      </c>
      <c r="E92" s="130">
        <f t="shared" ref="E92:G92" si="27">SUM(E93:E99)</f>
        <v>26728890</v>
      </c>
      <c r="F92" s="130">
        <f t="shared" si="27"/>
        <v>0</v>
      </c>
      <c r="G92" s="130">
        <f t="shared" si="27"/>
        <v>1084000</v>
      </c>
      <c r="H92" s="130">
        <f>SUM(H93:H99)</f>
        <v>0</v>
      </c>
      <c r="I92" s="130">
        <f t="shared" ref="I92:K92" si="28">SUM(I93:I99)</f>
        <v>8544547</v>
      </c>
      <c r="J92" s="130">
        <f t="shared" si="28"/>
        <v>650580</v>
      </c>
      <c r="K92" s="130">
        <f t="shared" si="28"/>
        <v>142220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94250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27247463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24000080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227175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3020208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9176444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2508810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856825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5504339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70000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142220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94250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580580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580580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220000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220000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22850000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480000</v>
      </c>
      <c r="J100" s="131">
        <f t="shared" si="32"/>
        <v>0</v>
      </c>
      <c r="K100" s="131">
        <f t="shared" si="32"/>
        <v>22360000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10000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22000000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22000000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850000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480000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360000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10000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I38" sqref="I3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9" t="s">
        <v>226</v>
      </c>
      <c r="B10" s="311" t="s">
        <v>227</v>
      </c>
      <c r="C10" s="311" t="s">
        <v>228</v>
      </c>
      <c r="D10" s="314" t="s">
        <v>229</v>
      </c>
      <c r="E10" s="307" t="s">
        <v>2137</v>
      </c>
      <c r="F10" s="307" t="s">
        <v>230</v>
      </c>
      <c r="G10" s="307" t="s">
        <v>791</v>
      </c>
      <c r="H10" s="307" t="s">
        <v>2138</v>
      </c>
    </row>
    <row r="11" spans="1:8" ht="15.75" thickBot="1">
      <c r="A11" s="310"/>
      <c r="B11" s="312"/>
      <c r="C11" s="313"/>
      <c r="D11" s="315"/>
      <c r="E11" s="316"/>
      <c r="F11" s="308"/>
      <c r="G11" s="308"/>
      <c r="H11" s="308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184"/>
  <sheetViews>
    <sheetView workbookViewId="0">
      <selection activeCell="A115" sqref="A115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 hidden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 hidden="1">
      <c r="A38" s="228" t="s">
        <v>51</v>
      </c>
      <c r="B38" s="229" t="s">
        <v>52</v>
      </c>
    </row>
    <row r="39" spans="1:2" hidden="1">
      <c r="A39" s="230" t="s">
        <v>55</v>
      </c>
      <c r="B39" s="231" t="s">
        <v>56</v>
      </c>
    </row>
    <row r="40" spans="1:2" hidden="1">
      <c r="A40" s="230" t="s">
        <v>65</v>
      </c>
      <c r="B40" s="231" t="s">
        <v>66</v>
      </c>
    </row>
    <row r="41" spans="1:2" hidden="1">
      <c r="A41" s="230" t="s">
        <v>68</v>
      </c>
      <c r="B41" s="231" t="s">
        <v>69</v>
      </c>
    </row>
    <row r="42" spans="1:2" hidden="1">
      <c r="A42" s="230" t="s">
        <v>70</v>
      </c>
      <c r="B42" s="231" t="s">
        <v>71</v>
      </c>
    </row>
    <row r="43" spans="1:2" hidden="1">
      <c r="A43" s="230" t="s">
        <v>803</v>
      </c>
      <c r="B43" s="231" t="s">
        <v>804</v>
      </c>
    </row>
    <row r="44" spans="1:2" hidden="1">
      <c r="A44" s="230" t="s">
        <v>75</v>
      </c>
      <c r="B44" s="231" t="s">
        <v>76</v>
      </c>
    </row>
    <row r="45" spans="1:2" hidden="1">
      <c r="A45" s="230" t="s">
        <v>77</v>
      </c>
      <c r="B45" s="231" t="s">
        <v>78</v>
      </c>
    </row>
    <row r="46" spans="1:2" hidden="1">
      <c r="A46" s="230" t="s">
        <v>79</v>
      </c>
      <c r="B46" s="231" t="s">
        <v>80</v>
      </c>
    </row>
    <row r="47" spans="1:2" hidden="1">
      <c r="A47" s="230" t="s">
        <v>82</v>
      </c>
      <c r="B47" s="231" t="s">
        <v>83</v>
      </c>
    </row>
    <row r="48" spans="1:2" hidden="1">
      <c r="A48" s="230" t="s">
        <v>807</v>
      </c>
      <c r="B48" s="231" t="s">
        <v>808</v>
      </c>
    </row>
    <row r="49" spans="1:2" hidden="1">
      <c r="A49" s="232" t="s">
        <v>1197</v>
      </c>
      <c r="B49" s="233" t="s">
        <v>1198</v>
      </c>
    </row>
    <row r="50" spans="1:2" hidden="1">
      <c r="A50" s="230" t="s">
        <v>809</v>
      </c>
      <c r="B50" s="231" t="s">
        <v>810</v>
      </c>
    </row>
    <row r="51" spans="1:2" hidden="1">
      <c r="A51" s="230" t="s">
        <v>801</v>
      </c>
      <c r="B51" s="231" t="s">
        <v>802</v>
      </c>
    </row>
    <row r="52" spans="1:2" hidden="1">
      <c r="A52" s="230" t="s">
        <v>2070</v>
      </c>
      <c r="B52" s="231" t="s">
        <v>2071</v>
      </c>
    </row>
    <row r="53" spans="1:2" hidden="1">
      <c r="A53" s="230" t="s">
        <v>149</v>
      </c>
      <c r="B53" s="231" t="s">
        <v>150</v>
      </c>
    </row>
    <row r="54" spans="1:2" hidden="1">
      <c r="A54" s="230" t="s">
        <v>152</v>
      </c>
      <c r="B54" s="231" t="s">
        <v>1570</v>
      </c>
    </row>
    <row r="55" spans="1:2" hidden="1">
      <c r="A55" s="230" t="s">
        <v>181</v>
      </c>
      <c r="B55" s="231" t="s">
        <v>1571</v>
      </c>
    </row>
    <row r="56" spans="1:2" hidden="1">
      <c r="A56" s="230" t="s">
        <v>184</v>
      </c>
      <c r="B56" s="231" t="s">
        <v>1572</v>
      </c>
    </row>
    <row r="57" spans="1:2" hidden="1">
      <c r="A57" s="230" t="s">
        <v>187</v>
      </c>
      <c r="B57" s="231" t="s">
        <v>1573</v>
      </c>
    </row>
    <row r="58" spans="1:2" hidden="1">
      <c r="A58" s="230" t="s">
        <v>191</v>
      </c>
      <c r="B58" s="231" t="s">
        <v>1574</v>
      </c>
    </row>
    <row r="59" spans="1:2" hidden="1">
      <c r="A59" s="230" t="s">
        <v>192</v>
      </c>
      <c r="B59" s="231" t="s">
        <v>1575</v>
      </c>
    </row>
    <row r="60" spans="1:2" hidden="1">
      <c r="A60" s="230" t="s">
        <v>194</v>
      </c>
      <c r="B60" s="231" t="s">
        <v>1576</v>
      </c>
    </row>
    <row r="61" spans="1:2" hidden="1">
      <c r="A61" s="230" t="s">
        <v>200</v>
      </c>
      <c r="B61" s="231" t="s">
        <v>1577</v>
      </c>
    </row>
    <row r="62" spans="1:2" hidden="1">
      <c r="A62" s="230" t="s">
        <v>201</v>
      </c>
      <c r="B62" s="231" t="s">
        <v>1578</v>
      </c>
    </row>
    <row r="63" spans="1:2" hidden="1">
      <c r="A63" s="230" t="s">
        <v>799</v>
      </c>
      <c r="B63" s="231" t="s">
        <v>800</v>
      </c>
    </row>
    <row r="64" spans="1:2" hidden="1">
      <c r="A64" s="230" t="s">
        <v>2072</v>
      </c>
      <c r="B64" s="231" t="s">
        <v>2073</v>
      </c>
    </row>
    <row r="65" spans="1:2" hidden="1">
      <c r="A65" s="230" t="s">
        <v>805</v>
      </c>
      <c r="B65" s="231" t="s">
        <v>806</v>
      </c>
    </row>
    <row r="66" spans="1:2" hidden="1">
      <c r="A66" s="228" t="s">
        <v>655</v>
      </c>
      <c r="B66" s="229" t="s">
        <v>1201</v>
      </c>
    </row>
    <row r="67" spans="1:2" hidden="1">
      <c r="A67" s="230" t="s">
        <v>816</v>
      </c>
      <c r="B67" s="231" t="s">
        <v>817</v>
      </c>
    </row>
    <row r="68" spans="1:2" hidden="1">
      <c r="A68" s="230" t="s">
        <v>818</v>
      </c>
      <c r="B68" s="231" t="s">
        <v>819</v>
      </c>
    </row>
    <row r="69" spans="1:2" hidden="1">
      <c r="A69" s="230" t="s">
        <v>1202</v>
      </c>
      <c r="B69" s="231" t="s">
        <v>1203</v>
      </c>
    </row>
    <row r="70" spans="1:2" hidden="1">
      <c r="A70" s="230" t="s">
        <v>820</v>
      </c>
      <c r="B70" s="231" t="s">
        <v>821</v>
      </c>
    </row>
    <row r="71" spans="1:2" hidden="1">
      <c r="A71" s="230" t="s">
        <v>1204</v>
      </c>
      <c r="B71" s="231" t="s">
        <v>1196</v>
      </c>
    </row>
    <row r="72" spans="1:2" hidden="1">
      <c r="A72" s="230" t="s">
        <v>823</v>
      </c>
      <c r="B72" s="231" t="s">
        <v>1579</v>
      </c>
    </row>
    <row r="73" spans="1:2" hidden="1">
      <c r="A73" s="230" t="s">
        <v>824</v>
      </c>
      <c r="B73" s="231" t="s">
        <v>825</v>
      </c>
    </row>
    <row r="74" spans="1:2" hidden="1">
      <c r="A74" s="228" t="s">
        <v>1236</v>
      </c>
      <c r="B74" s="229" t="s">
        <v>1237</v>
      </c>
    </row>
    <row r="75" spans="1:2" hidden="1">
      <c r="A75" s="230" t="s">
        <v>1238</v>
      </c>
      <c r="B75" s="231" t="s">
        <v>1239</v>
      </c>
    </row>
    <row r="76" spans="1:2" hidden="1">
      <c r="A76" s="230" t="s">
        <v>1240</v>
      </c>
      <c r="B76" s="231" t="s">
        <v>1241</v>
      </c>
    </row>
    <row r="77" spans="1:2" hidden="1">
      <c r="A77" s="228" t="s">
        <v>1242</v>
      </c>
      <c r="B77" s="229" t="s">
        <v>1243</v>
      </c>
    </row>
    <row r="78" spans="1:2" hidden="1">
      <c r="A78" s="230" t="s">
        <v>1244</v>
      </c>
      <c r="B78" s="231" t="s">
        <v>1245</v>
      </c>
    </row>
    <row r="79" spans="1:2" hidden="1">
      <c r="A79" s="230" t="s">
        <v>1246</v>
      </c>
      <c r="B79" s="231" t="s">
        <v>1247</v>
      </c>
    </row>
    <row r="80" spans="1:2" hidden="1">
      <c r="A80" s="230" t="s">
        <v>1248</v>
      </c>
      <c r="B80" s="231" t="s">
        <v>1580</v>
      </c>
    </row>
    <row r="81" spans="1:2" hidden="1">
      <c r="A81" s="230" t="s">
        <v>1249</v>
      </c>
      <c r="B81" s="231" t="s">
        <v>1250</v>
      </c>
    </row>
    <row r="82" spans="1:2" hidden="1">
      <c r="A82" s="228" t="s">
        <v>1251</v>
      </c>
      <c r="B82" s="229" t="s">
        <v>1252</v>
      </c>
    </row>
    <row r="83" spans="1:2" hidden="1">
      <c r="A83" s="230" t="s">
        <v>1255</v>
      </c>
      <c r="B83" s="231" t="s">
        <v>1256</v>
      </c>
    </row>
    <row r="84" spans="1:2" hidden="1">
      <c r="A84" s="230" t="s">
        <v>1257</v>
      </c>
      <c r="B84" s="231" t="s">
        <v>1258</v>
      </c>
    </row>
    <row r="85" spans="1:2" hidden="1">
      <c r="A85" s="230" t="s">
        <v>1259</v>
      </c>
      <c r="B85" s="231" t="s">
        <v>1260</v>
      </c>
    </row>
    <row r="86" spans="1:2" hidden="1">
      <c r="A86" s="230" t="s">
        <v>1261</v>
      </c>
      <c r="B86" s="231" t="s">
        <v>1262</v>
      </c>
    </row>
    <row r="87" spans="1:2" hidden="1">
      <c r="A87" s="230" t="s">
        <v>1263</v>
      </c>
      <c r="B87" s="231" t="s">
        <v>1264</v>
      </c>
    </row>
    <row r="88" spans="1:2" hidden="1">
      <c r="A88" s="230" t="s">
        <v>1265</v>
      </c>
      <c r="B88" s="231" t="s">
        <v>1266</v>
      </c>
    </row>
    <row r="89" spans="1:2" hidden="1">
      <c r="A89" s="230" t="s">
        <v>1267</v>
      </c>
      <c r="B89" s="231" t="s">
        <v>1268</v>
      </c>
    </row>
    <row r="90" spans="1:2" hidden="1">
      <c r="A90" s="230" t="s">
        <v>1269</v>
      </c>
      <c r="B90" s="231" t="s">
        <v>1270</v>
      </c>
    </row>
    <row r="91" spans="1:2" hidden="1">
      <c r="A91" s="230" t="s">
        <v>1271</v>
      </c>
      <c r="B91" s="231" t="s">
        <v>1272</v>
      </c>
    </row>
    <row r="92" spans="1:2" hidden="1">
      <c r="A92" s="230" t="s">
        <v>1273</v>
      </c>
      <c r="B92" s="231" t="s">
        <v>1274</v>
      </c>
    </row>
    <row r="93" spans="1:2" hidden="1">
      <c r="A93" s="230" t="s">
        <v>1275</v>
      </c>
      <c r="B93" s="231" t="s">
        <v>1276</v>
      </c>
    </row>
    <row r="94" spans="1:2" hidden="1">
      <c r="A94" s="230" t="s">
        <v>2074</v>
      </c>
      <c r="B94" s="231" t="s">
        <v>2075</v>
      </c>
    </row>
    <row r="95" spans="1:2" hidden="1">
      <c r="A95" s="230" t="s">
        <v>1277</v>
      </c>
      <c r="B95" s="231" t="s">
        <v>1278</v>
      </c>
    </row>
    <row r="96" spans="1:2" hidden="1">
      <c r="A96" s="230" t="s">
        <v>1279</v>
      </c>
      <c r="B96" s="231" t="s">
        <v>1280</v>
      </c>
    </row>
    <row r="97" spans="1:2" hidden="1">
      <c r="A97" s="228" t="s">
        <v>1285</v>
      </c>
      <c r="B97" s="229" t="s">
        <v>1286</v>
      </c>
    </row>
    <row r="98" spans="1:2" hidden="1">
      <c r="A98" s="230" t="s">
        <v>1287</v>
      </c>
      <c r="B98" s="231" t="s">
        <v>1288</v>
      </c>
    </row>
    <row r="99" spans="1:2" hidden="1">
      <c r="A99" s="230" t="s">
        <v>1289</v>
      </c>
      <c r="B99" s="231" t="s">
        <v>1582</v>
      </c>
    </row>
    <row r="100" spans="1:2" hidden="1">
      <c r="A100" s="228" t="s">
        <v>1290</v>
      </c>
      <c r="B100" s="229" t="s">
        <v>1291</v>
      </c>
    </row>
    <row r="101" spans="1:2" hidden="1">
      <c r="A101" s="230" t="s">
        <v>1292</v>
      </c>
      <c r="B101" s="231" t="s">
        <v>1293</v>
      </c>
    </row>
    <row r="102" spans="1:2" hidden="1">
      <c r="A102" s="230" t="s">
        <v>1294</v>
      </c>
      <c r="B102" s="231" t="s">
        <v>1581</v>
      </c>
    </row>
    <row r="103" spans="1:2" hidden="1">
      <c r="A103" s="230" t="s">
        <v>1295</v>
      </c>
      <c r="B103" s="231" t="s">
        <v>1296</v>
      </c>
    </row>
    <row r="104" spans="1:2" hidden="1">
      <c r="A104" s="230" t="s">
        <v>1297</v>
      </c>
      <c r="B104" s="231" t="s">
        <v>1583</v>
      </c>
    </row>
    <row r="105" spans="1:2" hidden="1">
      <c r="A105" s="228" t="s">
        <v>1300</v>
      </c>
      <c r="B105" s="229" t="s">
        <v>1301</v>
      </c>
    </row>
    <row r="106" spans="1:2" hidden="1">
      <c r="A106" s="230" t="s">
        <v>1302</v>
      </c>
      <c r="B106" s="231" t="s">
        <v>1303</v>
      </c>
    </row>
    <row r="107" spans="1:2" hidden="1">
      <c r="A107" s="230" t="s">
        <v>1304</v>
      </c>
      <c r="B107" s="231" t="s">
        <v>1305</v>
      </c>
    </row>
    <row r="108" spans="1:2" hidden="1">
      <c r="A108" s="230" t="s">
        <v>1306</v>
      </c>
      <c r="B108" s="231" t="s">
        <v>1307</v>
      </c>
    </row>
    <row r="109" spans="1:2" hidden="1">
      <c r="A109" s="230" t="s">
        <v>1308</v>
      </c>
      <c r="B109" s="231" t="s">
        <v>1309</v>
      </c>
    </row>
    <row r="110" spans="1:2" hidden="1">
      <c r="A110" s="230" t="s">
        <v>1310</v>
      </c>
      <c r="B110" s="231" t="s">
        <v>1311</v>
      </c>
    </row>
    <row r="111" spans="1:2" hidden="1">
      <c r="A111" s="230" t="s">
        <v>1312</v>
      </c>
      <c r="B111" s="231" t="s">
        <v>1313</v>
      </c>
    </row>
    <row r="112" spans="1:2" hidden="1">
      <c r="A112" s="230" t="s">
        <v>2076</v>
      </c>
      <c r="B112" s="231" t="s">
        <v>2077</v>
      </c>
    </row>
    <row r="113" spans="1:2" hidden="1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 hidden="1">
      <c r="A116" s="228" t="s">
        <v>1316</v>
      </c>
      <c r="B116" s="229" t="s">
        <v>1317</v>
      </c>
    </row>
    <row r="117" spans="1:2" hidden="1">
      <c r="A117" s="230" t="s">
        <v>1318</v>
      </c>
      <c r="B117" s="231" t="s">
        <v>1319</v>
      </c>
    </row>
    <row r="118" spans="1:2" hidden="1">
      <c r="A118" s="230" t="s">
        <v>1320</v>
      </c>
      <c r="B118" s="231" t="s">
        <v>1321</v>
      </c>
    </row>
    <row r="119" spans="1:2" hidden="1">
      <c r="A119" s="230" t="s">
        <v>1322</v>
      </c>
      <c r="B119" s="231" t="s">
        <v>1323</v>
      </c>
    </row>
    <row r="120" spans="1:2" hidden="1">
      <c r="A120" s="230" t="s">
        <v>1324</v>
      </c>
      <c r="B120" s="231" t="s">
        <v>1325</v>
      </c>
    </row>
    <row r="121" spans="1:2" hidden="1">
      <c r="A121" s="230" t="s">
        <v>1326</v>
      </c>
      <c r="B121" s="231" t="s">
        <v>1327</v>
      </c>
    </row>
    <row r="122" spans="1:2" hidden="1">
      <c r="A122" s="230" t="s">
        <v>1328</v>
      </c>
      <c r="B122" s="231" t="s">
        <v>1329</v>
      </c>
    </row>
    <row r="123" spans="1:2" hidden="1">
      <c r="A123" s="230" t="s">
        <v>1330</v>
      </c>
      <c r="B123" s="231" t="s">
        <v>1331</v>
      </c>
    </row>
    <row r="124" spans="1:2" hidden="1">
      <c r="A124" s="230" t="s">
        <v>1332</v>
      </c>
      <c r="B124" s="231" t="s">
        <v>1333</v>
      </c>
    </row>
    <row r="125" spans="1:2" hidden="1">
      <c r="A125" s="230" t="s">
        <v>1334</v>
      </c>
      <c r="B125" s="231" t="s">
        <v>1335</v>
      </c>
    </row>
    <row r="126" spans="1:2" hidden="1">
      <c r="A126" s="230" t="s">
        <v>1336</v>
      </c>
      <c r="B126" s="231" t="s">
        <v>1337</v>
      </c>
    </row>
    <row r="127" spans="1:2" hidden="1">
      <c r="A127" s="230" t="s">
        <v>1338</v>
      </c>
      <c r="B127" s="231" t="s">
        <v>1339</v>
      </c>
    </row>
    <row r="128" spans="1:2" hidden="1">
      <c r="A128" s="230" t="s">
        <v>1340</v>
      </c>
      <c r="B128" s="231" t="s">
        <v>1341</v>
      </c>
    </row>
    <row r="129" spans="1:2" hidden="1">
      <c r="A129" s="230" t="s">
        <v>1342</v>
      </c>
      <c r="B129" s="231" t="s">
        <v>1343</v>
      </c>
    </row>
    <row r="130" spans="1:2" hidden="1">
      <c r="A130" s="230" t="s">
        <v>1344</v>
      </c>
      <c r="B130" s="231" t="s">
        <v>1345</v>
      </c>
    </row>
    <row r="131" spans="1:2" hidden="1">
      <c r="A131" s="230" t="s">
        <v>1346</v>
      </c>
      <c r="B131" s="231" t="s">
        <v>1347</v>
      </c>
    </row>
    <row r="132" spans="1:2" hidden="1">
      <c r="A132" s="230" t="s">
        <v>2080</v>
      </c>
      <c r="B132" s="231" t="s">
        <v>2081</v>
      </c>
    </row>
    <row r="133" spans="1:2" hidden="1">
      <c r="A133" s="230" t="s">
        <v>1348</v>
      </c>
      <c r="B133" s="231" t="s">
        <v>1349</v>
      </c>
    </row>
    <row r="134" spans="1:2" hidden="1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 hidden="1">
      <c r="A137" s="230" t="s">
        <v>1355</v>
      </c>
      <c r="B137" s="231" t="s">
        <v>1356</v>
      </c>
    </row>
    <row r="138" spans="1:2" hidden="1">
      <c r="A138" s="228" t="s">
        <v>1357</v>
      </c>
      <c r="B138" s="229" t="s">
        <v>1358</v>
      </c>
    </row>
    <row r="139" spans="1:2" hidden="1">
      <c r="A139" s="230" t="s">
        <v>1359</v>
      </c>
      <c r="B139" s="231" t="s">
        <v>1360</v>
      </c>
    </row>
    <row r="140" spans="1:2" hidden="1">
      <c r="A140" s="230" t="s">
        <v>1361</v>
      </c>
      <c r="B140" s="231" t="s">
        <v>2082</v>
      </c>
    </row>
    <row r="141" spans="1:2" hidden="1">
      <c r="A141" s="230" t="s">
        <v>1362</v>
      </c>
      <c r="B141" s="231" t="s">
        <v>1363</v>
      </c>
    </row>
    <row r="142" spans="1:2" hidden="1">
      <c r="A142" s="230" t="s">
        <v>1364</v>
      </c>
      <c r="B142" s="231" t="s">
        <v>1365</v>
      </c>
    </row>
    <row r="143" spans="1:2" hidden="1">
      <c r="A143" s="230" t="s">
        <v>1366</v>
      </c>
      <c r="B143" s="231" t="s">
        <v>1367</v>
      </c>
    </row>
    <row r="144" spans="1:2" hidden="1">
      <c r="A144" s="230" t="s">
        <v>1368</v>
      </c>
      <c r="B144" s="231" t="s">
        <v>1369</v>
      </c>
    </row>
    <row r="145" spans="1:2" hidden="1">
      <c r="A145" s="230" t="s">
        <v>1370</v>
      </c>
      <c r="B145" s="231" t="s">
        <v>1371</v>
      </c>
    </row>
    <row r="146" spans="1:2" hidden="1">
      <c r="A146" s="230" t="s">
        <v>1372</v>
      </c>
      <c r="B146" s="231" t="s">
        <v>1373</v>
      </c>
    </row>
    <row r="147" spans="1:2" hidden="1">
      <c r="A147" s="230" t="s">
        <v>1376</v>
      </c>
      <c r="B147" s="231" t="s">
        <v>1377</v>
      </c>
    </row>
    <row r="148" spans="1:2" hidden="1">
      <c r="A148" s="230" t="s">
        <v>1374</v>
      </c>
      <c r="B148" s="231" t="s">
        <v>1375</v>
      </c>
    </row>
    <row r="149" spans="1:2" hidden="1">
      <c r="A149" s="228" t="s">
        <v>1378</v>
      </c>
      <c r="B149" s="229" t="s">
        <v>1379</v>
      </c>
    </row>
    <row r="150" spans="1:2" hidden="1">
      <c r="A150" s="230" t="s">
        <v>1380</v>
      </c>
      <c r="B150" s="231" t="s">
        <v>1381</v>
      </c>
    </row>
    <row r="151" spans="1:2" hidden="1">
      <c r="A151" s="230" t="s">
        <v>1382</v>
      </c>
      <c r="B151" s="231" t="s">
        <v>1383</v>
      </c>
    </row>
    <row r="152" spans="1:2" hidden="1">
      <c r="A152" s="230" t="s">
        <v>1384</v>
      </c>
      <c r="B152" s="231" t="s">
        <v>1385</v>
      </c>
    </row>
    <row r="153" spans="1:2" hidden="1">
      <c r="A153" s="230" t="s">
        <v>1386</v>
      </c>
      <c r="B153" s="231" t="s">
        <v>1387</v>
      </c>
    </row>
    <row r="154" spans="1:2" hidden="1">
      <c r="A154" s="230" t="s">
        <v>1388</v>
      </c>
      <c r="B154" s="231" t="s">
        <v>1389</v>
      </c>
    </row>
    <row r="155" spans="1:2" hidden="1">
      <c r="A155" s="230" t="s">
        <v>1390</v>
      </c>
      <c r="B155" s="231" t="s">
        <v>1391</v>
      </c>
    </row>
    <row r="156" spans="1:2" hidden="1">
      <c r="A156" s="230" t="s">
        <v>1392</v>
      </c>
      <c r="B156" s="231" t="s">
        <v>1393</v>
      </c>
    </row>
    <row r="157" spans="1:2" hidden="1">
      <c r="A157" s="230" t="s">
        <v>1394</v>
      </c>
      <c r="B157" s="231" t="s">
        <v>1395</v>
      </c>
    </row>
    <row r="158" spans="1:2" hidden="1">
      <c r="A158" s="230" t="s">
        <v>1396</v>
      </c>
      <c r="B158" s="231" t="s">
        <v>1397</v>
      </c>
    </row>
    <row r="159" spans="1:2" hidden="1">
      <c r="A159" s="230" t="s">
        <v>1398</v>
      </c>
      <c r="B159" s="231" t="s">
        <v>1399</v>
      </c>
    </row>
    <row r="160" spans="1:2" hidden="1">
      <c r="A160" s="230" t="s">
        <v>1400</v>
      </c>
      <c r="B160" s="231" t="s">
        <v>2083</v>
      </c>
    </row>
    <row r="161" spans="1:2" hidden="1">
      <c r="A161" s="230" t="s">
        <v>1401</v>
      </c>
      <c r="B161" s="231" t="s">
        <v>2084</v>
      </c>
    </row>
    <row r="162" spans="1:2" hidden="1">
      <c r="A162" s="230" t="s">
        <v>1402</v>
      </c>
      <c r="B162" s="231" t="s">
        <v>2085</v>
      </c>
    </row>
    <row r="163" spans="1:2" hidden="1">
      <c r="A163" s="230" t="s">
        <v>1403</v>
      </c>
      <c r="B163" s="231" t="s">
        <v>1404</v>
      </c>
    </row>
    <row r="164" spans="1:2" hidden="1">
      <c r="A164" s="230" t="s">
        <v>1405</v>
      </c>
      <c r="B164" s="231" t="s">
        <v>1406</v>
      </c>
    </row>
    <row r="165" spans="1:2" hidden="1">
      <c r="A165" s="230" t="s">
        <v>1407</v>
      </c>
      <c r="B165" s="231" t="s">
        <v>2086</v>
      </c>
    </row>
    <row r="166" spans="1:2" hidden="1">
      <c r="A166" s="230" t="s">
        <v>1408</v>
      </c>
      <c r="B166" s="231" t="s">
        <v>2087</v>
      </c>
    </row>
    <row r="167" spans="1:2" hidden="1">
      <c r="A167" s="230" t="s">
        <v>1409</v>
      </c>
      <c r="B167" s="231" t="s">
        <v>1410</v>
      </c>
    </row>
    <row r="168" spans="1:2" hidden="1">
      <c r="A168" s="230" t="s">
        <v>1411</v>
      </c>
      <c r="B168" s="231" t="s">
        <v>1412</v>
      </c>
    </row>
    <row r="169" spans="1:2" hidden="1">
      <c r="A169" s="228" t="s">
        <v>1413</v>
      </c>
      <c r="B169" s="229" t="s">
        <v>1414</v>
      </c>
    </row>
    <row r="170" spans="1:2" hidden="1">
      <c r="A170" s="230" t="s">
        <v>1415</v>
      </c>
      <c r="B170" s="231" t="s">
        <v>1416</v>
      </c>
    </row>
    <row r="171" spans="1:2" hidden="1">
      <c r="A171" s="230" t="s">
        <v>1417</v>
      </c>
      <c r="B171" s="231" t="s">
        <v>1418</v>
      </c>
    </row>
    <row r="172" spans="1:2" hidden="1">
      <c r="A172" s="230" t="s">
        <v>1419</v>
      </c>
      <c r="B172" s="231" t="s">
        <v>1420</v>
      </c>
    </row>
    <row r="173" spans="1:2" hidden="1">
      <c r="A173" s="230" t="s">
        <v>1421</v>
      </c>
      <c r="B173" s="231" t="s">
        <v>1422</v>
      </c>
    </row>
    <row r="174" spans="1:2" hidden="1">
      <c r="A174" s="230" t="s">
        <v>1423</v>
      </c>
      <c r="B174" s="231" t="s">
        <v>1424</v>
      </c>
    </row>
    <row r="175" spans="1:2" hidden="1">
      <c r="A175" s="230" t="s">
        <v>1425</v>
      </c>
      <c r="B175" s="231" t="s">
        <v>1426</v>
      </c>
    </row>
    <row r="176" spans="1:2" hidden="1">
      <c r="A176" s="230" t="s">
        <v>1427</v>
      </c>
      <c r="B176" s="231" t="s">
        <v>1428</v>
      </c>
    </row>
    <row r="177" spans="1:2" hidden="1">
      <c r="A177" s="230" t="s">
        <v>1429</v>
      </c>
      <c r="B177" s="231" t="s">
        <v>1430</v>
      </c>
    </row>
    <row r="178" spans="1:2" hidden="1">
      <c r="A178" s="230" t="s">
        <v>1431</v>
      </c>
      <c r="B178" s="231" t="s">
        <v>1432</v>
      </c>
    </row>
    <row r="179" spans="1:2" hidden="1">
      <c r="A179" s="230" t="s">
        <v>1433</v>
      </c>
      <c r="B179" s="231" t="s">
        <v>1434</v>
      </c>
    </row>
    <row r="180" spans="1:2" hidden="1">
      <c r="A180" s="230" t="s">
        <v>1435</v>
      </c>
      <c r="B180" s="231" t="s">
        <v>1436</v>
      </c>
    </row>
    <row r="181" spans="1:2" hidden="1">
      <c r="A181" s="230" t="s">
        <v>1437</v>
      </c>
      <c r="B181" s="231" t="s">
        <v>1438</v>
      </c>
    </row>
    <row r="182" spans="1:2" hidden="1">
      <c r="A182" s="230" t="s">
        <v>1439</v>
      </c>
      <c r="B182" s="231" t="s">
        <v>1440</v>
      </c>
    </row>
    <row r="183" spans="1:2" hidden="1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autoFilter ref="B1:B184">
    <filterColumn colId="0">
      <filters>
        <filter val="OP KONKURENTNOST I KOHEZIJA 2014.-2020., PRIORITET 9"/>
        <filter val="OP UČINKOVITI LJUDSKI POTENCIJALI 2014. - 2020., PRIORITET 5"/>
        <filter val="OP UČINKOVITI LJUDSKI POTENCIJALI 2014.-2020., CJELOŽIVOTNO PROFESIONALNO USMJERAVANJE"/>
        <filter val="OP UČINKOVITI LJUDSKI POTENCIJALI 2014.-2020., PRIORITET 3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B13" sqref="B13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>
      <c r="A3" s="209" t="s">
        <v>1205</v>
      </c>
      <c r="B3" s="221" t="s">
        <v>1206</v>
      </c>
    </row>
    <row r="4" spans="1:2">
      <c r="A4" s="210" t="s">
        <v>1207</v>
      </c>
      <c r="B4" s="222" t="s">
        <v>1208</v>
      </c>
    </row>
    <row r="5" spans="1:2">
      <c r="A5" s="210" t="s">
        <v>1223</v>
      </c>
      <c r="B5" s="222" t="s">
        <v>815</v>
      </c>
    </row>
    <row r="6" spans="1:2">
      <c r="A6" s="211" t="s">
        <v>1447</v>
      </c>
      <c r="B6" s="212" t="s">
        <v>1448</v>
      </c>
    </row>
    <row r="7" spans="1:2">
      <c r="A7" s="210" t="s">
        <v>1224</v>
      </c>
      <c r="B7" s="222" t="s">
        <v>813</v>
      </c>
    </row>
    <row r="8" spans="1:2" ht="22.5">
      <c r="A8" s="211" t="s">
        <v>1449</v>
      </c>
      <c r="B8" s="212" t="s">
        <v>1450</v>
      </c>
    </row>
    <row r="9" spans="1:2">
      <c r="A9" s="211" t="s">
        <v>1451</v>
      </c>
      <c r="B9" s="212" t="s">
        <v>1452</v>
      </c>
    </row>
    <row r="10" spans="1:2">
      <c r="A10" s="211" t="s">
        <v>1453</v>
      </c>
      <c r="B10" s="212" t="s">
        <v>1454</v>
      </c>
    </row>
    <row r="11" spans="1:2" ht="22.5">
      <c r="A11" s="211" t="s">
        <v>1455</v>
      </c>
      <c r="B11" s="212" t="s">
        <v>1456</v>
      </c>
    </row>
    <row r="12" spans="1:2">
      <c r="A12" s="211" t="s">
        <v>1457</v>
      </c>
      <c r="B12" s="212" t="s">
        <v>1458</v>
      </c>
    </row>
    <row r="13" spans="1:2">
      <c r="A13" s="211" t="s">
        <v>1459</v>
      </c>
      <c r="B13" s="212" t="s">
        <v>1115</v>
      </c>
    </row>
    <row r="14" spans="1:2">
      <c r="A14" s="211" t="s">
        <v>1460</v>
      </c>
      <c r="B14" s="212" t="s">
        <v>1117</v>
      </c>
    </row>
    <row r="15" spans="1:2">
      <c r="A15" s="211" t="s">
        <v>1461</v>
      </c>
      <c r="B15" s="212" t="s">
        <v>1119</v>
      </c>
    </row>
    <row r="16" spans="1:2">
      <c r="A16" s="211" t="s">
        <v>1462</v>
      </c>
      <c r="B16" s="212" t="s">
        <v>1463</v>
      </c>
    </row>
    <row r="17" spans="1:2">
      <c r="A17" s="211" t="s">
        <v>1464</v>
      </c>
      <c r="B17" s="212" t="s">
        <v>1465</v>
      </c>
    </row>
    <row r="18" spans="1:2">
      <c r="A18" s="211" t="s">
        <v>1466</v>
      </c>
      <c r="B18" s="212" t="s">
        <v>1467</v>
      </c>
    </row>
    <row r="19" spans="1:2">
      <c r="A19" s="211" t="s">
        <v>1468</v>
      </c>
      <c r="B19" s="212" t="s">
        <v>1469</v>
      </c>
    </row>
    <row r="20" spans="1:2">
      <c r="A20" s="211" t="s">
        <v>1470</v>
      </c>
      <c r="B20" s="212" t="s">
        <v>1471</v>
      </c>
    </row>
    <row r="21" spans="1:2">
      <c r="A21" s="211" t="s">
        <v>1472</v>
      </c>
      <c r="B21" s="212" t="s">
        <v>1473</v>
      </c>
    </row>
    <row r="22" spans="1:2">
      <c r="A22" s="211" t="s">
        <v>1474</v>
      </c>
      <c r="B22" s="212" t="s">
        <v>1475</v>
      </c>
    </row>
    <row r="23" spans="1:2">
      <c r="A23" s="211" t="s">
        <v>1476</v>
      </c>
      <c r="B23" s="212" t="s">
        <v>1477</v>
      </c>
    </row>
    <row r="24" spans="1:2">
      <c r="A24" s="211" t="s">
        <v>1478</v>
      </c>
      <c r="B24" s="212" t="s">
        <v>1479</v>
      </c>
    </row>
    <row r="25" spans="1:2">
      <c r="A25" s="211" t="s">
        <v>1480</v>
      </c>
      <c r="B25" s="212" t="s">
        <v>1481</v>
      </c>
    </row>
    <row r="26" spans="1:2">
      <c r="A26" s="211" t="s">
        <v>1482</v>
      </c>
      <c r="B26" s="212" t="s">
        <v>1483</v>
      </c>
    </row>
    <row r="27" spans="1:2">
      <c r="A27" s="211" t="s">
        <v>1484</v>
      </c>
      <c r="B27" s="212" t="s">
        <v>1485</v>
      </c>
    </row>
    <row r="28" spans="1:2">
      <c r="A28" s="211" t="s">
        <v>1486</v>
      </c>
      <c r="B28" s="212" t="s">
        <v>1487</v>
      </c>
    </row>
    <row r="29" spans="1:2">
      <c r="A29" s="211" t="s">
        <v>1488</v>
      </c>
      <c r="B29" s="212" t="s">
        <v>1489</v>
      </c>
    </row>
    <row r="30" spans="1:2">
      <c r="A30" s="211" t="s">
        <v>1490</v>
      </c>
      <c r="B30" s="212" t="s">
        <v>1491</v>
      </c>
    </row>
    <row r="31" spans="1:2">
      <c r="A31" s="211" t="s">
        <v>1584</v>
      </c>
      <c r="B31" s="212" t="s">
        <v>1585</v>
      </c>
    </row>
    <row r="32" spans="1:2">
      <c r="A32" s="211" t="s">
        <v>1586</v>
      </c>
      <c r="B32" s="212" t="s">
        <v>1587</v>
      </c>
    </row>
    <row r="33" spans="1:2">
      <c r="A33" s="210" t="s">
        <v>1199</v>
      </c>
      <c r="B33" s="213" t="s">
        <v>1200</v>
      </c>
    </row>
    <row r="34" spans="1:2">
      <c r="A34" s="210" t="s">
        <v>1233</v>
      </c>
      <c r="B34" s="213" t="s">
        <v>811</v>
      </c>
    </row>
    <row r="35" spans="1:2">
      <c r="A35" s="211" t="s">
        <v>1492</v>
      </c>
      <c r="B35" s="212" t="s">
        <v>1493</v>
      </c>
    </row>
    <row r="36" spans="1:2">
      <c r="A36" s="211" t="s">
        <v>1494</v>
      </c>
      <c r="B36" s="212" t="s">
        <v>1495</v>
      </c>
    </row>
    <row r="37" spans="1:2">
      <c r="A37" s="211" t="s">
        <v>1496</v>
      </c>
      <c r="B37" s="212" t="s">
        <v>1497</v>
      </c>
    </row>
    <row r="38" spans="1:2">
      <c r="A38" s="211" t="s">
        <v>1498</v>
      </c>
      <c r="B38" s="212" t="s">
        <v>348</v>
      </c>
    </row>
    <row r="39" spans="1:2">
      <c r="A39" s="211" t="s">
        <v>1499</v>
      </c>
      <c r="B39" s="212" t="s">
        <v>1500</v>
      </c>
    </row>
    <row r="40" spans="1:2">
      <c r="A40" s="211" t="s">
        <v>1501</v>
      </c>
      <c r="B40" s="212" t="s">
        <v>1502</v>
      </c>
    </row>
    <row r="41" spans="1:2">
      <c r="A41" s="211" t="s">
        <v>1503</v>
      </c>
      <c r="B41" s="212" t="s">
        <v>1504</v>
      </c>
    </row>
    <row r="42" spans="1:2">
      <c r="A42" s="211" t="s">
        <v>1505</v>
      </c>
      <c r="B42" s="212" t="s">
        <v>1506</v>
      </c>
    </row>
    <row r="43" spans="1:2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autoFilter ref="B1:B49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Gordana Mazalović</cp:lastModifiedBy>
  <cp:lastPrinted>2020-10-07T13:13:47Z</cp:lastPrinted>
  <dcterms:created xsi:type="dcterms:W3CDTF">2018-09-10T07:36:17Z</dcterms:created>
  <dcterms:modified xsi:type="dcterms:W3CDTF">2020-12-03T13:11:06Z</dcterms:modified>
</cp:coreProperties>
</file>